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autoCompressPictures="0"/>
  <bookViews>
    <workbookView xWindow="0" yWindow="0" windowWidth="21900" windowHeight="9520" activeTab="2"/>
  </bookViews>
  <sheets>
    <sheet name="Chinook ESUs Data" sheetId="1" r:id="rId1"/>
    <sheet name="Steelhead DPSs Data" sheetId="2" r:id="rId2"/>
    <sheet name="SR Sockeye Data" sheetId="11" r:id="rId3"/>
    <sheet name="Data" sheetId="23" r:id="rId4"/>
    <sheet name="AMIP" sheetId="22" r:id="rId5"/>
    <sheet name="Trends - Chin" sheetId="20" r:id="rId6"/>
    <sheet name="Trends - Sthd" sheetId="17" r:id="rId7"/>
    <sheet name="SR fall Chinook" sheetId="4" r:id="rId8"/>
    <sheet name="SR spr-sum Chinook" sheetId="8" r:id="rId9"/>
    <sheet name="UCR spr Chinook" sheetId="7" r:id="rId10"/>
    <sheet name="SR sthd" sheetId="9" r:id="rId11"/>
    <sheet name="UCR sthd" sheetId="10" r:id="rId12"/>
    <sheet name="MCR Yakima sthd" sheetId="6" r:id="rId13"/>
    <sheet name="SR Sockeye graph" sheetId="12" r:id="rId14"/>
  </sheets>
  <definedNames>
    <definedName name="_xlnm.Print_Area" localSheetId="0">'Chinook ESUs Data'!$A$1:$AA$56</definedName>
    <definedName name="_xlnm.Print_Area" localSheetId="1">'Steelhead DPSs Data'!$A$1:$Y$56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45" i="2" l="1"/>
  <c r="AC45" i="2"/>
  <c r="AC14" i="2"/>
  <c r="AC15" i="2"/>
  <c r="AC16" i="2"/>
  <c r="AC17" i="2"/>
  <c r="AC18" i="2"/>
  <c r="AC19" i="2"/>
  <c r="AC20" i="2"/>
  <c r="AC21" i="2"/>
  <c r="AC22" i="2"/>
  <c r="AB23" i="2"/>
  <c r="AC23" i="2"/>
  <c r="AB24" i="2"/>
  <c r="AC24" i="2"/>
  <c r="AB25" i="2"/>
  <c r="AC25" i="2"/>
  <c r="AB26" i="2"/>
  <c r="AC26" i="2"/>
  <c r="AB27" i="2"/>
  <c r="AC27" i="2"/>
  <c r="AB28" i="2"/>
  <c r="AC28" i="2"/>
  <c r="AB29" i="2"/>
  <c r="AC29" i="2"/>
  <c r="AB30" i="2"/>
  <c r="AC30" i="2"/>
  <c r="AB31" i="2"/>
  <c r="AC31" i="2"/>
  <c r="AB32" i="2"/>
  <c r="AC32" i="2"/>
  <c r="AB33" i="2"/>
  <c r="AC33" i="2"/>
  <c r="AB34" i="2"/>
  <c r="AC34" i="2"/>
  <c r="AB35" i="2"/>
  <c r="AC35" i="2"/>
  <c r="AB36" i="2"/>
  <c r="AC36" i="2"/>
  <c r="D80" i="2"/>
  <c r="P73" i="2"/>
  <c r="O74" i="2"/>
  <c r="N74" i="2"/>
  <c r="P72" i="2"/>
  <c r="P71" i="2"/>
  <c r="P70" i="2"/>
  <c r="P69" i="2"/>
  <c r="P68" i="2"/>
  <c r="P67" i="2"/>
  <c r="P66" i="2"/>
  <c r="P65" i="2"/>
  <c r="P64" i="2"/>
  <c r="O73" i="2"/>
  <c r="Q73" i="2"/>
  <c r="O72" i="2"/>
  <c r="Q72" i="2"/>
  <c r="O71" i="2"/>
  <c r="Q71" i="2"/>
  <c r="O70" i="2"/>
  <c r="Q70" i="2"/>
  <c r="O69" i="2"/>
  <c r="Q69" i="2"/>
  <c r="O68" i="2"/>
  <c r="Q68" i="2"/>
  <c r="O67" i="2"/>
  <c r="Q67" i="2"/>
  <c r="O66" i="2"/>
  <c r="Q66" i="2"/>
  <c r="O65" i="2"/>
  <c r="Q65" i="2"/>
  <c r="O64" i="2"/>
  <c r="Q64" i="2"/>
  <c r="P78" i="2"/>
  <c r="P75" i="2"/>
  <c r="Q75" i="2"/>
  <c r="V66" i="1"/>
  <c r="W60" i="1"/>
  <c r="W61" i="1"/>
  <c r="W62" i="1"/>
  <c r="W63" i="1"/>
  <c r="W64" i="1"/>
  <c r="W65" i="1"/>
  <c r="W67" i="1"/>
  <c r="B47" i="1"/>
  <c r="D47" i="1"/>
  <c r="D66" i="1"/>
  <c r="D65" i="1"/>
  <c r="D64" i="1"/>
  <c r="D63" i="1"/>
  <c r="D62" i="1"/>
  <c r="D61" i="1"/>
  <c r="U47" i="1"/>
  <c r="W47" i="1"/>
  <c r="U46" i="1"/>
  <c r="W46" i="1"/>
  <c r="N78" i="2"/>
  <c r="O47" i="2"/>
  <c r="K47" i="2"/>
  <c r="M47" i="2"/>
  <c r="V67" i="1"/>
  <c r="D67" i="1"/>
  <c r="C67" i="1"/>
  <c r="K47" i="1"/>
  <c r="M47" i="1"/>
  <c r="K46" i="1"/>
  <c r="M46" i="1"/>
  <c r="K46" i="2"/>
  <c r="M46" i="2"/>
  <c r="F73" i="2"/>
  <c r="F72" i="2"/>
  <c r="F71" i="2"/>
  <c r="F70" i="2"/>
  <c r="F69" i="2"/>
  <c r="F68" i="2"/>
  <c r="F67" i="2"/>
  <c r="F66" i="2"/>
  <c r="F65" i="2"/>
  <c r="F64" i="2"/>
  <c r="E75" i="2"/>
  <c r="E74" i="2"/>
  <c r="D75" i="2"/>
  <c r="D74" i="2"/>
  <c r="F74" i="2"/>
  <c r="H73" i="2"/>
  <c r="H72" i="2"/>
  <c r="H71" i="2"/>
  <c r="H70" i="2"/>
  <c r="H69" i="2"/>
  <c r="H68" i="2"/>
  <c r="H67" i="2"/>
  <c r="H66" i="2"/>
  <c r="H65" i="2"/>
  <c r="H64" i="2"/>
  <c r="G73" i="2"/>
  <c r="G72" i="2"/>
  <c r="G71" i="2"/>
  <c r="G70" i="2"/>
  <c r="G69" i="2"/>
  <c r="G68" i="2"/>
  <c r="G67" i="2"/>
  <c r="G66" i="2"/>
  <c r="G65" i="2"/>
  <c r="G64" i="2"/>
  <c r="C37" i="2"/>
  <c r="F75" i="2"/>
  <c r="G75" i="2"/>
  <c r="F80" i="2"/>
  <c r="H75" i="2"/>
  <c r="G74" i="2"/>
  <c r="F78" i="2"/>
  <c r="H74" i="2"/>
  <c r="B46" i="2"/>
  <c r="D46" i="2"/>
  <c r="B45" i="2"/>
  <c r="B78" i="2"/>
  <c r="B80" i="2"/>
  <c r="B46" i="1"/>
  <c r="D46" i="1"/>
  <c r="F47" i="2"/>
  <c r="B47" i="2"/>
  <c r="D47" i="2"/>
  <c r="E49" i="11"/>
  <c r="D49" i="11"/>
  <c r="E48" i="11"/>
  <c r="D48" i="11"/>
  <c r="E47" i="11"/>
  <c r="D47" i="11"/>
  <c r="E46" i="11"/>
  <c r="D46" i="11"/>
  <c r="E45" i="11"/>
  <c r="E44" i="11"/>
  <c r="C42" i="11"/>
  <c r="D44" i="11"/>
  <c r="E43" i="11"/>
  <c r="D43" i="11"/>
  <c r="D42" i="11"/>
  <c r="E41" i="11"/>
  <c r="D41" i="11"/>
  <c r="E42" i="11"/>
  <c r="D45" i="11"/>
  <c r="B45" i="1"/>
  <c r="K45" i="2"/>
  <c r="K44" i="2"/>
  <c r="K43" i="2"/>
  <c r="K42" i="2"/>
  <c r="K41" i="2"/>
  <c r="M44" i="2"/>
  <c r="O78" i="2"/>
  <c r="L47" i="2"/>
  <c r="L46" i="2"/>
  <c r="L45" i="2"/>
  <c r="M45" i="2"/>
  <c r="L44" i="2"/>
  <c r="AB40" i="2"/>
  <c r="AC40" i="2"/>
  <c r="AB44" i="2"/>
  <c r="T44" i="2"/>
  <c r="AB43" i="2"/>
  <c r="AC43" i="2"/>
  <c r="AB42" i="2"/>
  <c r="AC42" i="2"/>
  <c r="AB41" i="2"/>
  <c r="AC41" i="2"/>
  <c r="AB39" i="2"/>
  <c r="AC39" i="2"/>
  <c r="AB38" i="2"/>
  <c r="AC38" i="2"/>
  <c r="AB37" i="2"/>
  <c r="AC37" i="2"/>
  <c r="D45" i="1"/>
  <c r="D60" i="1"/>
  <c r="B44" i="1"/>
  <c r="B43" i="1"/>
  <c r="B42" i="1"/>
  <c r="D42" i="1"/>
  <c r="B41" i="1"/>
  <c r="B40" i="1"/>
  <c r="B39" i="1"/>
  <c r="G44" i="11"/>
  <c r="G43" i="11"/>
  <c r="H44" i="11"/>
  <c r="H43" i="11"/>
  <c r="D45" i="2"/>
  <c r="B44" i="2"/>
  <c r="C47" i="2"/>
  <c r="B43" i="2"/>
  <c r="B42" i="2"/>
  <c r="B41" i="2"/>
  <c r="B40" i="2"/>
  <c r="B39" i="2"/>
  <c r="D44" i="1"/>
  <c r="C47" i="1"/>
  <c r="D43" i="1"/>
  <c r="C46" i="1"/>
  <c r="C42" i="2"/>
  <c r="C43" i="2"/>
  <c r="C44" i="2"/>
  <c r="C45" i="2"/>
  <c r="C46" i="2"/>
  <c r="D44" i="2"/>
  <c r="AC44" i="2"/>
  <c r="T45" i="2"/>
  <c r="V44" i="2"/>
  <c r="C42" i="1"/>
  <c r="C43" i="1"/>
  <c r="C45" i="1"/>
  <c r="C44" i="1"/>
  <c r="K45" i="1"/>
  <c r="M45" i="1"/>
  <c r="K44" i="1"/>
  <c r="U43" i="1"/>
  <c r="U42" i="1"/>
  <c r="U41" i="1"/>
  <c r="U40" i="1"/>
  <c r="U45" i="1"/>
  <c r="W45" i="1"/>
  <c r="U44" i="1"/>
  <c r="V47" i="1"/>
  <c r="E46" i="1"/>
  <c r="E47" i="1"/>
  <c r="V46" i="1"/>
  <c r="W44" i="1"/>
  <c r="M44" i="1"/>
  <c r="L47" i="1"/>
  <c r="V45" i="2"/>
  <c r="V45" i="1"/>
  <c r="V44" i="1"/>
  <c r="M43" i="2"/>
  <c r="N47" i="2"/>
  <c r="L43" i="2"/>
  <c r="B38" i="1"/>
  <c r="G42" i="11"/>
  <c r="G41" i="11"/>
  <c r="H42" i="11"/>
  <c r="H41" i="11"/>
  <c r="K43" i="1"/>
  <c r="L46" i="1"/>
  <c r="W43" i="1"/>
  <c r="X47" i="1"/>
  <c r="M43" i="1"/>
  <c r="N47" i="1"/>
  <c r="B38" i="2"/>
  <c r="C40" i="2"/>
  <c r="C38" i="2"/>
  <c r="C39" i="2"/>
  <c r="C41" i="2"/>
  <c r="K41" i="1"/>
  <c r="K40" i="1"/>
  <c r="K39" i="1"/>
  <c r="K42" i="1"/>
  <c r="L45" i="1"/>
  <c r="U39" i="1"/>
  <c r="L44" i="1"/>
  <c r="L43" i="1"/>
  <c r="V43" i="1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D38" i="2"/>
  <c r="E40" i="11"/>
  <c r="D40" i="11"/>
  <c r="G40" i="11"/>
  <c r="V41" i="2"/>
  <c r="U41" i="2"/>
  <c r="V40" i="2"/>
  <c r="U40" i="2"/>
  <c r="V39" i="2"/>
  <c r="U39" i="2"/>
  <c r="V38" i="2"/>
  <c r="U38" i="2"/>
  <c r="V37" i="2"/>
  <c r="U37" i="2"/>
  <c r="V36" i="2"/>
  <c r="U36" i="2"/>
  <c r="V35" i="2"/>
  <c r="U35" i="2"/>
  <c r="V34" i="2"/>
  <c r="U34" i="2"/>
  <c r="H40" i="11"/>
  <c r="D40" i="2"/>
  <c r="D39" i="2"/>
  <c r="E39" i="11"/>
  <c r="E3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39" i="11"/>
  <c r="D38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E37" i="11"/>
  <c r="E36" i="11"/>
  <c r="E35" i="11"/>
  <c r="E34" i="11"/>
  <c r="E33" i="11"/>
  <c r="E32" i="11"/>
  <c r="E31" i="11"/>
  <c r="E30" i="11"/>
  <c r="E29" i="11"/>
  <c r="E28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D36" i="11"/>
  <c r="D35" i="11"/>
  <c r="D34" i="11"/>
  <c r="D33" i="11"/>
  <c r="D32" i="11"/>
  <c r="D31" i="11"/>
  <c r="D37" i="11"/>
  <c r="W40" i="1"/>
  <c r="V40" i="1"/>
  <c r="D37" i="2"/>
  <c r="M37" i="2"/>
  <c r="L37" i="2"/>
  <c r="D36" i="2"/>
  <c r="C36" i="2"/>
  <c r="M36" i="2"/>
  <c r="L36" i="2"/>
  <c r="D35" i="2"/>
  <c r="C35" i="2"/>
  <c r="M35" i="2"/>
  <c r="L35" i="2"/>
  <c r="D34" i="2"/>
  <c r="C34" i="2"/>
  <c r="V33" i="2"/>
  <c r="U33" i="2"/>
  <c r="M34" i="2"/>
  <c r="L34" i="2"/>
  <c r="D33" i="2"/>
  <c r="C33" i="2"/>
  <c r="V32" i="2"/>
  <c r="U32" i="2"/>
  <c r="M33" i="2"/>
  <c r="L33" i="2"/>
  <c r="D32" i="2"/>
  <c r="C32" i="2"/>
  <c r="V31" i="2"/>
  <c r="U31" i="2"/>
  <c r="M32" i="2"/>
  <c r="L32" i="2"/>
  <c r="D31" i="2"/>
  <c r="C31" i="2"/>
  <c r="V30" i="2"/>
  <c r="U30" i="2"/>
  <c r="M31" i="2"/>
  <c r="L31" i="2"/>
  <c r="D30" i="2"/>
  <c r="C30" i="2"/>
  <c r="V29" i="2"/>
  <c r="U29" i="2"/>
  <c r="M30" i="2"/>
  <c r="L30" i="2"/>
  <c r="D29" i="2"/>
  <c r="C29" i="2"/>
  <c r="V28" i="2"/>
  <c r="U28" i="2"/>
  <c r="M29" i="2"/>
  <c r="L29" i="2"/>
  <c r="D28" i="2"/>
  <c r="C28" i="2"/>
  <c r="V27" i="2"/>
  <c r="U27" i="2"/>
  <c r="M28" i="2"/>
  <c r="L28" i="2"/>
  <c r="D27" i="2"/>
  <c r="C27" i="2"/>
  <c r="V26" i="2"/>
  <c r="U26" i="2"/>
  <c r="M27" i="2"/>
  <c r="L27" i="2"/>
  <c r="D26" i="2"/>
  <c r="C26" i="2"/>
  <c r="V25" i="2"/>
  <c r="U25" i="2"/>
  <c r="M26" i="2"/>
  <c r="L26" i="2"/>
  <c r="D25" i="2"/>
  <c r="C25" i="2"/>
  <c r="V24" i="2"/>
  <c r="U24" i="2"/>
  <c r="M25" i="2"/>
  <c r="L25" i="2"/>
  <c r="D24" i="2"/>
  <c r="C24" i="2"/>
  <c r="V23" i="2"/>
  <c r="U23" i="2"/>
  <c r="M24" i="2"/>
  <c r="L24" i="2"/>
  <c r="D23" i="2"/>
  <c r="C23" i="2"/>
  <c r="V22" i="2"/>
  <c r="U22" i="2"/>
  <c r="M23" i="2"/>
  <c r="L23" i="2"/>
  <c r="D22" i="2"/>
  <c r="C22" i="2"/>
  <c r="V21" i="2"/>
  <c r="U21" i="2"/>
  <c r="M22" i="2"/>
  <c r="L22" i="2"/>
  <c r="D21" i="2"/>
  <c r="C21" i="2"/>
  <c r="V20" i="2"/>
  <c r="U20" i="2"/>
  <c r="M21" i="2"/>
  <c r="L21" i="2"/>
  <c r="D20" i="2"/>
  <c r="C20" i="2"/>
  <c r="V19" i="2"/>
  <c r="U19" i="2"/>
  <c r="M20" i="2"/>
  <c r="L20" i="2"/>
  <c r="D19" i="2"/>
  <c r="C19" i="2"/>
  <c r="C51" i="2"/>
  <c r="V18" i="2"/>
  <c r="U18" i="2"/>
  <c r="M19" i="2"/>
  <c r="L19" i="2"/>
  <c r="V17" i="2"/>
  <c r="U17" i="2"/>
  <c r="U51" i="2"/>
  <c r="M18" i="2"/>
  <c r="L18" i="2"/>
  <c r="M17" i="2"/>
  <c r="L17" i="2"/>
  <c r="M16" i="2"/>
  <c r="L16" i="2"/>
  <c r="M15" i="2"/>
  <c r="L15" i="2"/>
  <c r="M14" i="2"/>
  <c r="L14" i="2"/>
  <c r="M13" i="2"/>
  <c r="L13" i="2"/>
  <c r="M12" i="2"/>
  <c r="L12" i="2"/>
  <c r="M11" i="2"/>
  <c r="L11" i="2"/>
  <c r="M10" i="2"/>
  <c r="L10" i="2"/>
  <c r="L51" i="2"/>
  <c r="M40" i="1"/>
  <c r="L40" i="1"/>
  <c r="D40" i="1"/>
  <c r="C40" i="1"/>
  <c r="W39" i="1"/>
  <c r="V39" i="1"/>
  <c r="M39" i="1"/>
  <c r="L39" i="1"/>
  <c r="D39" i="1"/>
  <c r="C39" i="1"/>
  <c r="W38" i="1"/>
  <c r="V38" i="1"/>
  <c r="M38" i="1"/>
  <c r="L38" i="1"/>
  <c r="D38" i="1"/>
  <c r="C38" i="1"/>
  <c r="W37" i="1"/>
  <c r="V37" i="1"/>
  <c r="M37" i="1"/>
  <c r="L37" i="1"/>
  <c r="D37" i="1"/>
  <c r="C37" i="1"/>
  <c r="W36" i="1"/>
  <c r="V36" i="1"/>
  <c r="M36" i="1"/>
  <c r="L36" i="1"/>
  <c r="D36" i="1"/>
  <c r="C36" i="1"/>
  <c r="W35" i="1"/>
  <c r="V35" i="1"/>
  <c r="M35" i="1"/>
  <c r="L35" i="1"/>
  <c r="D35" i="1"/>
  <c r="C35" i="1"/>
  <c r="W34" i="1"/>
  <c r="V34" i="1"/>
  <c r="M34" i="1"/>
  <c r="L34" i="1"/>
  <c r="D34" i="1"/>
  <c r="C34" i="1"/>
  <c r="W33" i="1"/>
  <c r="V33" i="1"/>
  <c r="M33" i="1"/>
  <c r="L33" i="1"/>
  <c r="D33" i="1"/>
  <c r="C33" i="1"/>
  <c r="W32" i="1"/>
  <c r="V32" i="1"/>
  <c r="M32" i="1"/>
  <c r="L32" i="1"/>
  <c r="D32" i="1"/>
  <c r="C32" i="1"/>
  <c r="W31" i="1"/>
  <c r="V31" i="1"/>
  <c r="M31" i="1"/>
  <c r="L31" i="1"/>
  <c r="D31" i="1"/>
  <c r="C31" i="1"/>
  <c r="W30" i="1"/>
  <c r="V30" i="1"/>
  <c r="M30" i="1"/>
  <c r="L30" i="1"/>
  <c r="D30" i="1"/>
  <c r="C30" i="1"/>
  <c r="W29" i="1"/>
  <c r="V29" i="1"/>
  <c r="M29" i="1"/>
  <c r="L29" i="1"/>
  <c r="D29" i="1"/>
  <c r="C29" i="1"/>
  <c r="W28" i="1"/>
  <c r="V28" i="1"/>
  <c r="M28" i="1"/>
  <c r="L28" i="1"/>
  <c r="D28" i="1"/>
  <c r="C28" i="1"/>
  <c r="W27" i="1"/>
  <c r="V27" i="1"/>
  <c r="M27" i="1"/>
  <c r="L27" i="1"/>
  <c r="D27" i="1"/>
  <c r="C27" i="1"/>
  <c r="W26" i="1"/>
  <c r="V26" i="1"/>
  <c r="M26" i="1"/>
  <c r="L26" i="1"/>
  <c r="D26" i="1"/>
  <c r="C26" i="1"/>
  <c r="W25" i="1"/>
  <c r="V25" i="1"/>
  <c r="M25" i="1"/>
  <c r="L25" i="1"/>
  <c r="D25" i="1"/>
  <c r="C25" i="1"/>
  <c r="W24" i="1"/>
  <c r="V24" i="1"/>
  <c r="M24" i="1"/>
  <c r="L24" i="1"/>
  <c r="D24" i="1"/>
  <c r="C24" i="1"/>
  <c r="W23" i="1"/>
  <c r="V23" i="1"/>
  <c r="M23" i="1"/>
  <c r="L23" i="1"/>
  <c r="D23" i="1"/>
  <c r="C23" i="1"/>
  <c r="W22" i="1"/>
  <c r="V22" i="1"/>
  <c r="M22" i="1"/>
  <c r="L22" i="1"/>
  <c r="D22" i="1"/>
  <c r="C22" i="1"/>
  <c r="W21" i="1"/>
  <c r="V21" i="1"/>
  <c r="M21" i="1"/>
  <c r="L21" i="1"/>
  <c r="D21" i="1"/>
  <c r="C21" i="1"/>
  <c r="W20" i="1"/>
  <c r="V20" i="1"/>
  <c r="M20" i="1"/>
  <c r="L20" i="1"/>
  <c r="D20" i="1"/>
  <c r="C20" i="1"/>
  <c r="W19" i="1"/>
  <c r="V19" i="1"/>
  <c r="M19" i="1"/>
  <c r="L19" i="1"/>
  <c r="D19" i="1"/>
  <c r="C19" i="1"/>
  <c r="W18" i="1"/>
  <c r="V18" i="1"/>
  <c r="M18" i="1"/>
  <c r="L18" i="1"/>
  <c r="D18" i="1"/>
  <c r="C18" i="1"/>
  <c r="W17" i="1"/>
  <c r="V17" i="1"/>
  <c r="M17" i="1"/>
  <c r="L17" i="1"/>
  <c r="D17" i="1"/>
  <c r="C17" i="1"/>
  <c r="W16" i="1"/>
  <c r="V16" i="1"/>
  <c r="M16" i="1"/>
  <c r="L16" i="1"/>
  <c r="D16" i="1"/>
  <c r="C16" i="1"/>
  <c r="W15" i="1"/>
  <c r="V15" i="1"/>
  <c r="M15" i="1"/>
  <c r="L15" i="1"/>
  <c r="D15" i="1"/>
  <c r="C15" i="1"/>
  <c r="W14" i="1"/>
  <c r="V14" i="1"/>
  <c r="M14" i="1"/>
  <c r="L14" i="1"/>
  <c r="D14" i="1"/>
  <c r="C14" i="1"/>
  <c r="W13" i="1"/>
  <c r="V13" i="1"/>
  <c r="M13" i="1"/>
  <c r="L13" i="1"/>
  <c r="D13" i="1"/>
  <c r="C13" i="1"/>
  <c r="W12" i="1"/>
  <c r="V12" i="1"/>
  <c r="V51" i="1"/>
  <c r="M12" i="1"/>
  <c r="L12" i="1"/>
  <c r="L51" i="1"/>
  <c r="D12" i="1"/>
  <c r="C12" i="1"/>
  <c r="D11" i="1"/>
  <c r="C11" i="1"/>
  <c r="D10" i="1"/>
  <c r="C10" i="1"/>
  <c r="D9" i="1"/>
  <c r="C9" i="1"/>
  <c r="D8" i="1"/>
  <c r="C8" i="1"/>
  <c r="C51" i="1"/>
  <c r="W39" i="2"/>
  <c r="E23" i="2"/>
  <c r="E27" i="2"/>
  <c r="N29" i="2"/>
  <c r="N33" i="2"/>
  <c r="W33" i="2"/>
  <c r="E35" i="2"/>
  <c r="N37" i="2"/>
  <c r="N18" i="2"/>
  <c r="N25" i="2"/>
  <c r="E31" i="2"/>
  <c r="N22" i="2"/>
  <c r="W29" i="2"/>
  <c r="W25" i="2"/>
  <c r="E38" i="2"/>
  <c r="E14" i="1"/>
  <c r="X16" i="1"/>
  <c r="E18" i="1"/>
  <c r="N19" i="1"/>
  <c r="X20" i="1"/>
  <c r="E22" i="1"/>
  <c r="N23" i="1"/>
  <c r="X24" i="1"/>
  <c r="E26" i="1"/>
  <c r="N27" i="1"/>
  <c r="X28" i="1"/>
  <c r="E30" i="1"/>
  <c r="N31" i="1"/>
  <c r="X32" i="1"/>
  <c r="E34" i="1"/>
  <c r="N35" i="1"/>
  <c r="X36" i="1"/>
  <c r="E38" i="1"/>
  <c r="N39" i="1"/>
  <c r="X40" i="1"/>
  <c r="E17" i="1"/>
  <c r="E21" i="1"/>
  <c r="E25" i="1"/>
  <c r="E29" i="1"/>
  <c r="E33" i="1"/>
  <c r="N34" i="1"/>
  <c r="E37" i="1"/>
  <c r="N15" i="2"/>
  <c r="W21" i="2"/>
  <c r="W24" i="2"/>
  <c r="N28" i="2"/>
  <c r="E30" i="2"/>
  <c r="W32" i="2"/>
  <c r="E34" i="2"/>
  <c r="W40" i="2"/>
  <c r="E12" i="1"/>
  <c r="X18" i="1"/>
  <c r="E24" i="1"/>
  <c r="E28" i="1"/>
  <c r="E32" i="1"/>
  <c r="E36" i="1"/>
  <c r="E40" i="1"/>
  <c r="N20" i="2"/>
  <c r="W23" i="2"/>
  <c r="N27" i="2"/>
  <c r="W27" i="2"/>
  <c r="E29" i="2"/>
  <c r="N31" i="2"/>
  <c r="W31" i="2"/>
  <c r="E33" i="2"/>
  <c r="N35" i="2"/>
  <c r="E37" i="2"/>
  <c r="W41" i="2"/>
  <c r="N18" i="1"/>
  <c r="N22" i="1"/>
  <c r="N26" i="1"/>
  <c r="N30" i="1"/>
  <c r="X35" i="1"/>
  <c r="X39" i="1"/>
  <c r="N19" i="2"/>
  <c r="N24" i="2"/>
  <c r="E26" i="2"/>
  <c r="W28" i="2"/>
  <c r="N32" i="2"/>
  <c r="N36" i="2"/>
  <c r="N17" i="1"/>
  <c r="N21" i="1"/>
  <c r="N25" i="1"/>
  <c r="N29" i="1"/>
  <c r="N33" i="1"/>
  <c r="N37" i="1"/>
  <c r="N16" i="2"/>
  <c r="E25" i="2"/>
  <c r="N16" i="1"/>
  <c r="N20" i="1"/>
  <c r="E23" i="1"/>
  <c r="X25" i="1"/>
  <c r="N28" i="1"/>
  <c r="E31" i="1"/>
  <c r="X33" i="1"/>
  <c r="N36" i="1"/>
  <c r="E39" i="1"/>
  <c r="N21" i="2"/>
  <c r="E24" i="2"/>
  <c r="N26" i="2"/>
  <c r="W26" i="2"/>
  <c r="N30" i="2"/>
  <c r="W30" i="2"/>
  <c r="E32" i="2"/>
  <c r="N34" i="2"/>
  <c r="E36" i="2"/>
  <c r="W38" i="2"/>
  <c r="N11" i="2"/>
  <c r="N14" i="2"/>
  <c r="N13" i="2"/>
  <c r="N12" i="2"/>
  <c r="E15" i="1"/>
  <c r="X19" i="1"/>
  <c r="X23" i="1"/>
  <c r="X27" i="1"/>
  <c r="X31" i="1"/>
  <c r="N38" i="1"/>
  <c r="E16" i="1"/>
  <c r="E20" i="1"/>
  <c r="X22" i="1"/>
  <c r="X26" i="1"/>
  <c r="X30" i="1"/>
  <c r="X34" i="1"/>
  <c r="X38" i="1"/>
  <c r="N23" i="2"/>
  <c r="E13" i="1"/>
  <c r="X17" i="1"/>
  <c r="E19" i="1"/>
  <c r="X21" i="1"/>
  <c r="N24" i="1"/>
  <c r="E27" i="1"/>
  <c r="X29" i="1"/>
  <c r="N32" i="1"/>
  <c r="E35" i="1"/>
  <c r="X37" i="1"/>
  <c r="N40" i="1"/>
  <c r="N17" i="2"/>
  <c r="W22" i="2"/>
  <c r="E28" i="2"/>
  <c r="T42" i="2"/>
  <c r="L41" i="1"/>
  <c r="W41" i="1"/>
  <c r="D41" i="2"/>
  <c r="E41" i="2"/>
  <c r="M41" i="1"/>
  <c r="E9" i="1"/>
  <c r="E11" i="1"/>
  <c r="N14" i="1"/>
  <c r="X13" i="1"/>
  <c r="X15" i="1"/>
  <c r="E10" i="1"/>
  <c r="N13" i="1"/>
  <c r="N15" i="1"/>
  <c r="X14" i="1"/>
  <c r="W35" i="2"/>
  <c r="W37" i="2"/>
  <c r="W34" i="2"/>
  <c r="W36" i="2"/>
  <c r="E21" i="2"/>
  <c r="W19" i="2"/>
  <c r="E20" i="2"/>
  <c r="E22" i="2"/>
  <c r="W18" i="2"/>
  <c r="W20" i="2"/>
  <c r="E39" i="2"/>
  <c r="E40" i="2"/>
  <c r="N41" i="1"/>
  <c r="X41" i="1"/>
  <c r="T43" i="2"/>
  <c r="U42" i="2"/>
  <c r="V42" i="2"/>
  <c r="D42" i="2"/>
  <c r="M42" i="1"/>
  <c r="L42" i="1"/>
  <c r="W42" i="1"/>
  <c r="V42" i="1"/>
  <c r="V41" i="1"/>
  <c r="M40" i="2"/>
  <c r="V43" i="2"/>
  <c r="X45" i="1"/>
  <c r="X46" i="1"/>
  <c r="X43" i="1"/>
  <c r="N44" i="1"/>
  <c r="N46" i="1"/>
  <c r="U45" i="2"/>
  <c r="W45" i="2"/>
  <c r="W44" i="2"/>
  <c r="E42" i="2"/>
  <c r="U44" i="2"/>
  <c r="N45" i="1"/>
  <c r="U43" i="2"/>
  <c r="X42" i="1"/>
  <c r="X44" i="1"/>
  <c r="N42" i="1"/>
  <c r="N43" i="1"/>
  <c r="W42" i="2"/>
  <c r="W43" i="2"/>
  <c r="M39" i="2"/>
  <c r="L40" i="2"/>
  <c r="L39" i="2"/>
  <c r="L38" i="2"/>
  <c r="M38" i="2"/>
  <c r="N39" i="2"/>
  <c r="N38" i="2"/>
  <c r="N40" i="2"/>
  <c r="C41" i="1"/>
  <c r="D41" i="1"/>
  <c r="E45" i="1"/>
  <c r="E41" i="1"/>
  <c r="E42" i="1"/>
  <c r="E44" i="1"/>
  <c r="E43" i="1"/>
  <c r="L41" i="2"/>
  <c r="M41" i="2"/>
  <c r="N41" i="2"/>
  <c r="M42" i="2"/>
  <c r="N46" i="2"/>
  <c r="L42" i="2"/>
  <c r="N42" i="2"/>
  <c r="N45" i="2"/>
  <c r="N44" i="2"/>
  <c r="N43" i="2"/>
  <c r="D43" i="2"/>
  <c r="E47" i="2"/>
  <c r="E46" i="2"/>
  <c r="E44" i="2"/>
  <c r="E43" i="2"/>
  <c r="E45" i="2"/>
  <c r="AB46" i="2"/>
  <c r="AC46" i="2"/>
  <c r="AD46" i="2"/>
  <c r="AB47" i="2"/>
  <c r="T47" i="2"/>
  <c r="V47" i="2"/>
  <c r="AA47" i="2"/>
  <c r="AC47" i="2"/>
  <c r="T46" i="2"/>
  <c r="V46" i="2"/>
  <c r="U46" i="2"/>
  <c r="U47" i="2"/>
  <c r="W47" i="2"/>
  <c r="W46" i="2"/>
</calcChain>
</file>

<file path=xl/comments1.xml><?xml version="1.0" encoding="utf-8"?>
<comments xmlns="http://schemas.openxmlformats.org/spreadsheetml/2006/main">
  <authors>
    <author>Ritchie J Graves</author>
  </authors>
  <commentList>
    <comment ref="Y39" authorId="0">
      <text>
        <r>
          <rPr>
            <b/>
            <sz val="9"/>
            <color indexed="81"/>
            <rFont val="Tahoma"/>
            <family val="2"/>
          </rPr>
          <t>Ritchie J Graves:</t>
        </r>
        <r>
          <rPr>
            <sz val="9"/>
            <color indexed="81"/>
            <rFont val="Tahoma"/>
            <family val="2"/>
          </rPr>
          <t xml:space="preserve">
NOTE: The more recent TAC reports have no estimate for 2009 excapement.</t>
        </r>
      </text>
    </comment>
  </commentList>
</comments>
</file>

<file path=xl/comments2.xml><?xml version="1.0" encoding="utf-8"?>
<comments xmlns="http://schemas.openxmlformats.org/spreadsheetml/2006/main">
  <authors>
    <author>Ritchie J Graves</author>
  </authors>
  <commentList>
    <comment ref="K37" authorId="0">
      <text>
        <r>
          <rPr>
            <b/>
            <sz val="8"/>
            <color indexed="81"/>
            <rFont val="Tahoma"/>
            <family val="2"/>
          </rPr>
          <t>Ritchie J Graves:</t>
        </r>
        <r>
          <rPr>
            <sz val="8"/>
            <color indexed="81"/>
            <rFont val="Tahoma"/>
            <family val="2"/>
          </rPr>
          <t xml:space="preserve">
2011 PRD report has this as 3,097.</t>
        </r>
      </text>
    </comment>
  </commentList>
</comments>
</file>

<file path=xl/comments3.xml><?xml version="1.0" encoding="utf-8"?>
<comments xmlns="http://schemas.openxmlformats.org/spreadsheetml/2006/main">
  <authors>
    <author>Ritchie Graves</author>
  </authors>
  <commentList>
    <comment ref="C42" authorId="0">
      <text>
        <r>
          <rPr>
            <b/>
            <sz val="9"/>
            <color indexed="81"/>
            <rFont val="Tahoma"/>
            <family val="2"/>
          </rPr>
          <t>Ritchie Graves:</t>
        </r>
        <r>
          <rPr>
            <sz val="9"/>
            <color indexed="81"/>
            <rFont val="Tahoma"/>
            <family val="2"/>
          </rPr>
          <t xml:space="preserve">
Nuimber may be incomplete.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Ritchie Graves:</t>
        </r>
        <r>
          <rPr>
            <sz val="9"/>
            <color indexed="81"/>
            <rFont val="Tahoma"/>
            <family val="2"/>
          </rPr>
          <t xml:space="preserve">
Emergency Trap and Haul at LGR - 51 sockeye were transported, 35 used for broodstock.</t>
        </r>
      </text>
    </comment>
  </commentList>
</comments>
</file>

<file path=xl/sharedStrings.xml><?xml version="1.0" encoding="utf-8"?>
<sst xmlns="http://schemas.openxmlformats.org/spreadsheetml/2006/main" count="181" uniqueCount="111">
  <si>
    <t>4 yr. average</t>
  </si>
  <si>
    <t>ln(B+1)</t>
  </si>
  <si>
    <t>SR Fall Chinook @LGR</t>
  </si>
  <si>
    <t>FCRPS Adaptive Management and Implementation Plan ESU Level Abundance and Trend Tracking Spreadsheet</t>
  </si>
  <si>
    <t>SR Spr/Sum Chinook (LGR+Tuc)</t>
  </si>
  <si>
    <t>UCR Spring Chinook @RIS</t>
  </si>
  <si>
    <t>ln(G+1)</t>
  </si>
  <si>
    <t>ln(L+1)</t>
  </si>
  <si>
    <t>SR Steelhead @LGR</t>
  </si>
  <si>
    <t>UCR Steelhead @PRD</t>
  </si>
  <si>
    <t>MCR Steelhead @Prosser (Yakima R. MPG)</t>
  </si>
  <si>
    <t>AMIP   Early Warning Trigger 20th %ile</t>
  </si>
  <si>
    <t>AMIP Significant Decline Trigger 10th %ile</t>
  </si>
  <si>
    <t>SR Sockeye (Total) @Stanley Basin</t>
  </si>
  <si>
    <t>ln(E+1)</t>
  </si>
  <si>
    <t>IDF&amp;W - spreadsheet from Dan Baker (e-mail on 10-1-2010)</t>
  </si>
  <si>
    <t>NWFSC 2005.  NOAA Tech. Memo NMFS-NWFSC-66:  Updated Status of Federally Listed ESUs of West Coast Salmon and Steelhead.  June, 2005.</t>
  </si>
  <si>
    <t>5 yr trend (slope)</t>
  </si>
  <si>
    <t>Biological Review Team numbers used in September 2009 AMIP.</t>
  </si>
  <si>
    <t>Estimates from US v Oregon TAC Joint Status Reports</t>
  </si>
  <si>
    <t>July 1 to Dec 31 counts</t>
  </si>
  <si>
    <t>Jan 1 to June 30 counts</t>
  </si>
  <si>
    <t>% as of Dec 31</t>
  </si>
  <si>
    <t>Year</t>
  </si>
  <si>
    <t>Med. Abundundance =</t>
  </si>
  <si>
    <t>= Abundance Trend</t>
  </si>
  <si>
    <t>US vs OR TAC est. @ LGR</t>
  </si>
  <si>
    <t>US vs OR TAC est. @ RIS</t>
  </si>
  <si>
    <t xml:space="preserve">US vs OR TAC est. @ LGR     </t>
  </si>
  <si>
    <t>Migration Year (July 1, year X to June 30, year X+1)</t>
  </si>
  <si>
    <t>NOTE: years in the AMIP were labeled as "End Years"</t>
  </si>
  <si>
    <t>#s not yet available on available on NWFSC site, 2009-2010 estimates do NOT match with NWCC estimates (1219 and 2201, respectively).</t>
  </si>
  <si>
    <t>NOTE: Prior to 2002, kokanee may have been included in the LGR dam counts. Since then video or length measurements are used to identify true sockeye.</t>
  </si>
  <si>
    <t>MCR steelhead breakout</t>
  </si>
  <si>
    <t>RG 2/12/2014</t>
  </si>
  <si>
    <t>Dam Count</t>
  </si>
  <si>
    <t>Est. Wild</t>
  </si>
  <si>
    <t>%wild</t>
  </si>
  <si>
    <t>Estimates from January 20, 2016 US vs OR TAC Report - Table 18</t>
  </si>
  <si>
    <t>I DON'T BELIEVE THIS # CONSIDERS STRAYS</t>
  </si>
  <si>
    <t>R. Graves - Feb. 2015</t>
  </si>
  <si>
    <t>TOTAL July 1 to June 30 counts</t>
  </si>
  <si>
    <t>IDF&amp;G: 2012 Annual Report - SNAKE RIVER SOCKEYE SALMON CAPTIVE BROODSTOCK PROGRAM RESEARCH ELEMENT
ANNUAL PROGRESS REPORT, January 1, 2012—December 31, 2012; Table 1.</t>
  </si>
  <si>
    <t>2016 Status Review</t>
  </si>
  <si>
    <t>2016 SR Status Review Report.</t>
  </si>
  <si>
    <t>R. Graves - Oct. 2017</t>
  </si>
  <si>
    <r>
      <t xml:space="preserve">US vs OR TAC est. @LGR       </t>
    </r>
    <r>
      <rPr>
        <sz val="10"/>
        <rFont val="Arial"/>
        <family val="2"/>
      </rPr>
      <t>(July 13, 2011 Joint Staff Report-Table 5)</t>
    </r>
  </si>
  <si>
    <t>RG 12-19-2017</t>
  </si>
  <si>
    <t>SR Steelhead Worksheet</t>
  </si>
  <si>
    <t>July 1-Dec 31</t>
  </si>
  <si>
    <t>Jan 1- June 30</t>
  </si>
  <si>
    <t>Total LGR Dam Counts</t>
  </si>
  <si>
    <t>% wild</t>
  </si>
  <si>
    <t>% in year X</t>
  </si>
  <si>
    <t>5 yr avg</t>
  </si>
  <si>
    <t>10 yr avg</t>
  </si>
  <si>
    <t>2017 (5 yr)</t>
  </si>
  <si>
    <t>2017 (10 yr)</t>
  </si>
  <si>
    <t>Total</t>
  </si>
  <si>
    <t>As of 12/18/2017</t>
  </si>
  <si>
    <t>Reports at ykfp.org/docsindex.htm</t>
  </si>
  <si>
    <t>DART DATA</t>
  </si>
  <si>
    <t>2017 Data are preliminary estimates</t>
  </si>
  <si>
    <t>Andrew Murdoch (WDFW) - Pers. Comm. Email dated Dec. 22, 2017.</t>
  </si>
  <si>
    <t>September 7, 2017 Report; Table 7; and Camacho et al. 2017 (IDFG report).</t>
  </si>
  <si>
    <t>Estimates from Table 9 of the Jan 20, 2016 US v Oregon TAC Joint Status Report</t>
  </si>
  <si>
    <t>IDFG Adult Est. from LGR abun/comp reports</t>
  </si>
  <si>
    <t>Estimates from Table 5 of Camacho et al. 2017. Wild Adult Steelhead and Chinook salmon abundance and composition at Lower Granite Dam spawn years 2009-2016 - cumulative progress report IDFG Report 3 17-06.</t>
  </si>
  <si>
    <t>Personal Comm. Lance Hebden (IDFG) February 14, 2017.</t>
  </si>
  <si>
    <t>RG 02-15-2017</t>
  </si>
  <si>
    <t>Estimates from Table 8 of the Jan 20, 2016 US v Oregon TAC Joint Status Report</t>
  </si>
  <si>
    <t>Estimates from Table 5 of the Sep. 7, 2017 US v Oregon TAC Joint Status Report - Fall Fisheries</t>
  </si>
  <si>
    <t>AVG of 2012-16</t>
  </si>
  <si>
    <t>Estimated by applying the average %wild estimate to the LGR dam counts (2012-2016) and multiplying the 2017 dam count by the average (2012-16) %wild  estimate.</t>
  </si>
  <si>
    <t>Estimated by applying the average %wild estimate to the LGR dam counts (2011-2015) and multiplying the 2016 and 2017 dam count by the average (2011-15) %wild  estimate, respectively.</t>
  </si>
  <si>
    <t>WDFW est. - A. Murdoch, Pers. Comm. 12-21-2018</t>
  </si>
  <si>
    <t>Total PRD Dam Counts</t>
  </si>
  <si>
    <t>4 yr avg</t>
  </si>
  <si>
    <t>2017-18 wild est.</t>
  </si>
  <si>
    <t>Total Run</t>
  </si>
  <si>
    <t>RG 02-20-2017</t>
  </si>
  <si>
    <t>SR Fall Chinook</t>
  </si>
  <si>
    <t>SR Spr-Sum Chinook</t>
  </si>
  <si>
    <t>UCR Spring Chinook</t>
  </si>
  <si>
    <t>SR Steelhead</t>
  </si>
  <si>
    <t>UCR Steelhead</t>
  </si>
  <si>
    <t>MC Steelhead (Yakima MPG)</t>
  </si>
  <si>
    <t>BASE DATA</t>
  </si>
  <si>
    <t>1975-2007</t>
  </si>
  <si>
    <t>1979-2008</t>
  </si>
  <si>
    <t>1987-2008</t>
  </si>
  <si>
    <t>1977-2007</t>
  </si>
  <si>
    <t>Lower Granite Dam</t>
  </si>
  <si>
    <t>Location</t>
  </si>
  <si>
    <t>LGR</t>
  </si>
  <si>
    <t>PRD</t>
  </si>
  <si>
    <t>Prosser</t>
  </si>
  <si>
    <t>RIS</t>
  </si>
  <si>
    <t>1985-2004</t>
  </si>
  <si>
    <t xml:space="preserve">50th </t>
  </si>
  <si>
    <t>80th</t>
  </si>
  <si>
    <t>90th</t>
  </si>
  <si>
    <t>4-Year AVG</t>
  </si>
  <si>
    <t>CURRENT</t>
  </si>
  <si>
    <t>90th SLOPE</t>
  </si>
  <si>
    <t>As %ile</t>
  </si>
  <si>
    <t>GRAPH DATA</t>
  </si>
  <si>
    <t>ABUN</t>
  </si>
  <si>
    <t>TREND</t>
  </si>
  <si>
    <t>15576 feb 20 run reconstuction report</t>
  </si>
  <si>
    <t>Scott Levy - 2018 forecast is 10,460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</si>
</sst>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3" formatCode="_(* #,##0.00_);_(* \(#,##0.00\);_(* &quot;-&quot;??_);_(@_)"/>
    <numFmt numFmtId="164" formatCode="0.0000"/>
    <numFmt numFmtId="165" formatCode="#,##0.0000"/>
    <numFmt numFmtId="166" formatCode="_(* #,##0_);_(* \(#,##0\);_(* &quot;-&quot;??_);_(@_)"/>
    <numFmt numFmtId="167" formatCode="0.0%"/>
    <numFmt numFmtId="168" formatCode="0.000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9" tint="-0.249977111117893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theme="0" tint="-0.499984740745262"/>
      <name val="Arial"/>
      <family val="2"/>
    </font>
    <font>
      <b/>
      <sz val="11"/>
      <color theme="1"/>
      <name val="Calibri"/>
      <family val="2"/>
      <scheme val="minor"/>
    </font>
    <font>
      <sz val="10"/>
      <color theme="9" tint="-0.499984740745262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sz val="10"/>
      <color rgb="FFC00000"/>
      <name val="Arial"/>
      <family val="2"/>
    </font>
    <font>
      <sz val="11"/>
      <color rgb="FFC0000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1"/>
      <color theme="4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206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theme="3"/>
      <name val="Arial"/>
      <family val="2"/>
    </font>
    <font>
      <b/>
      <sz val="11"/>
      <name val="Calibri"/>
      <family val="2"/>
      <scheme val="minor"/>
    </font>
    <font>
      <sz val="10"/>
      <color theme="5"/>
      <name val="Arial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rgb="FFC0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9" tint="-0.499984740745262"/>
      <name val="Arial"/>
      <family val="2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0"/>
      <color rgb="FFC00000"/>
      <name val="Arial"/>
      <family val="2"/>
    </font>
    <font>
      <b/>
      <sz val="12"/>
      <color rgb="FFC0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B40A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A61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6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1" fillId="0" borderId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5" borderId="0" applyNumberFormat="0" applyBorder="0" applyAlignment="0" applyProtection="0"/>
    <xf numFmtId="0" fontId="41" fillId="39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41" fillId="36" borderId="0" applyNumberFormat="0" applyBorder="0" applyAlignment="0" applyProtection="0"/>
    <xf numFmtId="0" fontId="33" fillId="10" borderId="0" applyNumberFormat="0" applyBorder="0" applyAlignment="0" applyProtection="0"/>
    <xf numFmtId="0" fontId="37" fillId="13" borderId="18" applyNumberFormat="0" applyAlignment="0" applyProtection="0"/>
    <xf numFmtId="0" fontId="39" fillId="14" borderId="21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44" fillId="0" borderId="0" applyFont="0" applyFill="0" applyBorder="0" applyAlignment="0" applyProtection="0"/>
    <xf numFmtId="5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2" fontId="44" fillId="0" borderId="0" applyFont="0" applyFill="0" applyBorder="0" applyAlignment="0" applyProtection="0"/>
    <xf numFmtId="0" fontId="32" fillId="9" borderId="0" applyNumberFormat="0" applyBorder="0" applyAlignment="0" applyProtection="0"/>
    <xf numFmtId="0" fontId="43" fillId="0" borderId="0" applyNumberFormat="0" applyFont="0" applyFill="0" applyAlignment="0" applyProtection="0"/>
    <xf numFmtId="0" fontId="29" fillId="0" borderId="15" applyNumberFormat="0" applyFill="0" applyAlignment="0" applyProtection="0"/>
    <xf numFmtId="0" fontId="45" fillId="0" borderId="0" applyNumberFormat="0" applyFont="0" applyFill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1" fillId="0" borderId="0" applyNumberFormat="0" applyFill="0" applyBorder="0" applyAlignment="0" applyProtection="0"/>
    <xf numFmtId="0" fontId="35" fillId="12" borderId="18" applyNumberFormat="0" applyAlignment="0" applyProtection="0"/>
    <xf numFmtId="0" fontId="38" fillId="0" borderId="20" applyNumberFormat="0" applyFill="0" applyAlignment="0" applyProtection="0"/>
    <xf numFmtId="0" fontId="34" fillId="11" borderId="0" applyNumberFormat="0" applyBorder="0" applyAlignment="0" applyProtection="0"/>
    <xf numFmtId="0" fontId="1" fillId="0" borderId="0"/>
    <xf numFmtId="0" fontId="11" fillId="0" borderId="0"/>
    <xf numFmtId="0" fontId="11" fillId="0" borderId="0"/>
    <xf numFmtId="0" fontId="46" fillId="15" borderId="22" applyNumberFormat="0" applyFont="0" applyAlignment="0" applyProtection="0"/>
    <xf numFmtId="0" fontId="36" fillId="13" borderId="19" applyNumberFormat="0" applyAlignment="0" applyProtection="0"/>
    <xf numFmtId="9" fontId="11" fillId="0" borderId="0" applyFont="0" applyFill="0" applyBorder="0" applyAlignment="0" applyProtection="0"/>
    <xf numFmtId="0" fontId="44" fillId="0" borderId="24" applyNumberFormat="0" applyFont="0" applyBorder="0" applyAlignment="0" applyProtection="0"/>
    <xf numFmtId="0" fontId="16" fillId="0" borderId="23" applyNumberFormat="0" applyFill="0" applyAlignment="0" applyProtection="0"/>
    <xf numFmtId="0" fontId="25" fillId="0" borderId="0" applyNumberFormat="0" applyFill="0" applyBorder="0" applyAlignment="0" applyProtection="0"/>
  </cellStyleXfs>
  <cellXfs count="393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Font="1"/>
    <xf numFmtId="3" fontId="5" fillId="0" borderId="0" xfId="4" applyNumberFormat="1" applyFont="1" applyBorder="1"/>
    <xf numFmtId="3" fontId="3" fillId="0" borderId="0" xfId="4" applyNumberFormat="1" applyFont="1" applyBorder="1"/>
    <xf numFmtId="165" fontId="3" fillId="0" borderId="0" xfId="4" applyNumberFormat="1" applyFont="1" applyBorder="1"/>
    <xf numFmtId="165" fontId="3" fillId="0" borderId="0" xfId="3" applyNumberFormat="1" applyFont="1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3" fontId="12" fillId="0" borderId="0" xfId="2" applyNumberFormat="1" applyFont="1" applyBorder="1"/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3" fillId="0" borderId="0" xfId="4" applyNumberFormat="1" applyFont="1" applyBorder="1" applyAlignment="1">
      <alignment vertical="center"/>
    </xf>
    <xf numFmtId="0" fontId="6" fillId="0" borderId="0" xfId="0" applyFont="1" applyBorder="1" applyAlignment="1">
      <alignment wrapText="1"/>
    </xf>
    <xf numFmtId="2" fontId="6" fillId="0" borderId="0" xfId="0" applyNumberFormat="1" applyFont="1" applyBorder="1"/>
    <xf numFmtId="0" fontId="6" fillId="0" borderId="0" xfId="0" applyFont="1" applyFill="1" applyAlignment="1">
      <alignment wrapText="1"/>
    </xf>
    <xf numFmtId="3" fontId="11" fillId="0" borderId="0" xfId="2" applyNumberFormat="1" applyFont="1" applyFill="1" applyBorder="1"/>
    <xf numFmtId="2" fontId="11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164" fontId="11" fillId="0" borderId="0" xfId="0" applyNumberFormat="1" applyFont="1" applyFill="1" applyBorder="1"/>
    <xf numFmtId="3" fontId="7" fillId="0" borderId="0" xfId="2" applyNumberFormat="1" applyFont="1" applyFill="1" applyBorder="1"/>
    <xf numFmtId="3" fontId="6" fillId="0" borderId="0" xfId="0" applyNumberFormat="1" applyFont="1" applyBorder="1"/>
    <xf numFmtId="3" fontId="6" fillId="0" borderId="0" xfId="0" applyNumberFormat="1" applyFont="1" applyBorder="1" applyAlignment="1">
      <alignment wrapText="1"/>
    </xf>
    <xf numFmtId="166" fontId="11" fillId="0" borderId="0" xfId="1" applyNumberFormat="1" applyFont="1" applyFill="1" applyBorder="1" applyAlignment="1">
      <alignment wrapText="1"/>
    </xf>
    <xf numFmtId="3" fontId="3" fillId="0" borderId="0" xfId="2" applyNumberFormat="1" applyFont="1" applyFill="1" applyBorder="1"/>
    <xf numFmtId="0" fontId="0" fillId="2" borderId="0" xfId="0" applyFill="1"/>
    <xf numFmtId="0" fontId="0" fillId="0" borderId="0" xfId="0" applyBorder="1"/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3" fontId="0" fillId="0" borderId="0" xfId="1" applyNumberFormat="1" applyFont="1" applyBorder="1"/>
    <xf numFmtId="0" fontId="0" fillId="3" borderId="0" xfId="0" applyFill="1"/>
    <xf numFmtId="0" fontId="6" fillId="0" borderId="0" xfId="0" applyFont="1" applyFill="1"/>
    <xf numFmtId="0" fontId="0" fillId="0" borderId="0" xfId="0" applyFill="1"/>
    <xf numFmtId="0" fontId="6" fillId="0" borderId="0" xfId="0" applyFont="1" applyBorder="1"/>
    <xf numFmtId="3" fontId="6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wrapText="1"/>
    </xf>
    <xf numFmtId="2" fontId="11" fillId="0" borderId="0" xfId="0" applyNumberFormat="1" applyFont="1" applyBorder="1"/>
    <xf numFmtId="0" fontId="6" fillId="0" borderId="5" xfId="0" applyFont="1" applyBorder="1"/>
    <xf numFmtId="3" fontId="19" fillId="0" borderId="10" xfId="0" applyNumberFormat="1" applyFont="1" applyFill="1" applyBorder="1"/>
    <xf numFmtId="0" fontId="0" fillId="0" borderId="0" xfId="0" applyFill="1" applyBorder="1"/>
    <xf numFmtId="2" fontId="6" fillId="0" borderId="0" xfId="0" applyNumberFormat="1" applyFont="1" applyFill="1" applyBorder="1"/>
    <xf numFmtId="3" fontId="6" fillId="0" borderId="10" xfId="0" applyNumberFormat="1" applyFont="1" applyFill="1" applyBorder="1"/>
    <xf numFmtId="0" fontId="6" fillId="0" borderId="4" xfId="0" applyFont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6" fillId="0" borderId="0" xfId="0" applyFont="1"/>
    <xf numFmtId="2" fontId="6" fillId="0" borderId="8" xfId="0" applyNumberFormat="1" applyFont="1" applyBorder="1"/>
    <xf numFmtId="3" fontId="11" fillId="4" borderId="0" xfId="2" applyNumberFormat="1" applyFont="1" applyFill="1" applyBorder="1"/>
    <xf numFmtId="2" fontId="11" fillId="4" borderId="0" xfId="0" applyNumberFormat="1" applyFont="1" applyFill="1" applyBorder="1"/>
    <xf numFmtId="0" fontId="10" fillId="3" borderId="0" xfId="0" applyFont="1" applyFill="1" applyBorder="1" applyAlignment="1">
      <alignment horizontal="center" vertical="center" wrapText="1"/>
    </xf>
    <xf numFmtId="9" fontId="0" fillId="3" borderId="0" xfId="0" applyNumberFormat="1" applyFill="1"/>
    <xf numFmtId="1" fontId="21" fillId="3" borderId="0" xfId="1" applyNumberFormat="1" applyFont="1" applyFill="1"/>
    <xf numFmtId="0" fontId="21" fillId="0" borderId="0" xfId="0" applyFont="1"/>
    <xf numFmtId="3" fontId="6" fillId="0" borderId="0" xfId="0" applyNumberFormat="1" applyFont="1" applyFill="1" applyBorder="1" applyAlignment="1">
      <alignment wrapText="1"/>
    </xf>
    <xf numFmtId="3" fontId="11" fillId="0" borderId="0" xfId="3" applyNumberFormat="1" applyFont="1" applyBorder="1"/>
    <xf numFmtId="2" fontId="11" fillId="0" borderId="0" xfId="3" applyNumberFormat="1" applyFont="1" applyBorder="1"/>
    <xf numFmtId="166" fontId="11" fillId="0" borderId="0" xfId="1" applyNumberFormat="1" applyFont="1" applyBorder="1"/>
    <xf numFmtId="166" fontId="11" fillId="0" borderId="0" xfId="1" applyNumberFormat="1" applyFont="1" applyFill="1" applyBorder="1"/>
    <xf numFmtId="3" fontId="11" fillId="0" borderId="0" xfId="4" applyNumberFormat="1" applyFont="1" applyBorder="1"/>
    <xf numFmtId="2" fontId="11" fillId="0" borderId="0" xfId="4" applyNumberFormat="1" applyFont="1" applyBorder="1"/>
    <xf numFmtId="3" fontId="3" fillId="0" borderId="4" xfId="4" applyNumberFormat="1" applyFont="1" applyBorder="1" applyAlignment="1">
      <alignment vertical="center"/>
    </xf>
    <xf numFmtId="2" fontId="6" fillId="0" borderId="8" xfId="0" applyNumberFormat="1" applyFont="1" applyFill="1" applyBorder="1"/>
    <xf numFmtId="0" fontId="25" fillId="0" borderId="0" xfId="0" applyFont="1"/>
    <xf numFmtId="0" fontId="6" fillId="4" borderId="0" xfId="0" applyFont="1" applyFill="1" applyBorder="1"/>
    <xf numFmtId="2" fontId="6" fillId="4" borderId="0" xfId="0" applyNumberFormat="1" applyFont="1" applyFill="1" applyBorder="1"/>
    <xf numFmtId="3" fontId="6" fillId="4" borderId="0" xfId="0" applyNumberFormat="1" applyFont="1" applyFill="1" applyBorder="1" applyAlignment="1">
      <alignment vertical="top" wrapText="1"/>
    </xf>
    <xf numFmtId="3" fontId="6" fillId="4" borderId="0" xfId="0" applyNumberFormat="1" applyFont="1" applyFill="1" applyBorder="1"/>
    <xf numFmtId="0" fontId="6" fillId="4" borderId="0" xfId="0" applyFont="1" applyFill="1" applyBorder="1" applyAlignment="1">
      <alignment vertical="top" wrapText="1"/>
    </xf>
    <xf numFmtId="0" fontId="19" fillId="4" borderId="0" xfId="0" applyFont="1" applyFill="1" applyBorder="1"/>
    <xf numFmtId="3" fontId="19" fillId="4" borderId="0" xfId="0" applyNumberFormat="1" applyFont="1" applyFill="1" applyBorder="1"/>
    <xf numFmtId="3" fontId="20" fillId="4" borderId="0" xfId="0" applyNumberFormat="1" applyFont="1" applyFill="1" applyBorder="1"/>
    <xf numFmtId="3" fontId="6" fillId="4" borderId="0" xfId="0" quotePrefix="1" applyNumberFormat="1" applyFont="1" applyFill="1" applyBorder="1" applyAlignment="1">
      <alignment vertical="top"/>
    </xf>
    <xf numFmtId="167" fontId="0" fillId="0" borderId="0" xfId="5" applyNumberFormat="1" applyFont="1"/>
    <xf numFmtId="167" fontId="0" fillId="0" borderId="0" xfId="0" applyNumberFormat="1" applyFill="1"/>
    <xf numFmtId="0" fontId="6" fillId="5" borderId="0" xfId="0" applyFont="1" applyFill="1"/>
    <xf numFmtId="0" fontId="0" fillId="5" borderId="0" xfId="0" applyFill="1"/>
    <xf numFmtId="3" fontId="3" fillId="0" borderId="1" xfId="2" applyNumberFormat="1" applyFont="1" applyFill="1" applyBorder="1"/>
    <xf numFmtId="2" fontId="6" fillId="0" borderId="11" xfId="0" applyNumberFormat="1" applyFont="1" applyBorder="1"/>
    <xf numFmtId="0" fontId="0" fillId="0" borderId="8" xfId="0" applyBorder="1"/>
    <xf numFmtId="0" fontId="6" fillId="0" borderId="9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3" fontId="6" fillId="2" borderId="10" xfId="0" applyNumberFormat="1" applyFont="1" applyFill="1" applyBorder="1"/>
    <xf numFmtId="3" fontId="11" fillId="2" borderId="10" xfId="0" applyNumberFormat="1" applyFont="1" applyFill="1" applyBorder="1"/>
    <xf numFmtId="0" fontId="0" fillId="0" borderId="10" xfId="0" applyBorder="1"/>
    <xf numFmtId="0" fontId="0" fillId="0" borderId="1" xfId="0" applyBorder="1"/>
    <xf numFmtId="0" fontId="0" fillId="0" borderId="11" xfId="0" applyBorder="1"/>
    <xf numFmtId="0" fontId="6" fillId="6" borderId="9" xfId="0" applyFont="1" applyFill="1" applyBorder="1" applyAlignment="1">
      <alignment wrapText="1"/>
    </xf>
    <xf numFmtId="3" fontId="3" fillId="6" borderId="1" xfId="2" applyNumberFormat="1" applyFont="1" applyFill="1" applyBorder="1"/>
    <xf numFmtId="2" fontId="6" fillId="6" borderId="1" xfId="0" applyNumberFormat="1" applyFont="1" applyFill="1" applyBorder="1"/>
    <xf numFmtId="0" fontId="6" fillId="6" borderId="10" xfId="0" applyFont="1" applyFill="1" applyBorder="1" applyAlignment="1">
      <alignment wrapText="1"/>
    </xf>
    <xf numFmtId="3" fontId="3" fillId="6" borderId="0" xfId="2" applyNumberFormat="1" applyFont="1" applyFill="1" applyBorder="1"/>
    <xf numFmtId="2" fontId="6" fillId="6" borderId="0" xfId="0" applyNumberFormat="1" applyFont="1" applyFill="1" applyBorder="1"/>
    <xf numFmtId="2" fontId="7" fillId="6" borderId="0" xfId="0" applyNumberFormat="1" applyFont="1" applyFill="1" applyBorder="1"/>
    <xf numFmtId="3" fontId="6" fillId="6" borderId="10" xfId="0" applyNumberFormat="1" applyFont="1" applyFill="1" applyBorder="1"/>
    <xf numFmtId="0" fontId="6" fillId="6" borderId="1" xfId="0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0" fontId="6" fillId="6" borderId="0" xfId="0" applyFont="1" applyFill="1" applyBorder="1" applyAlignment="1">
      <alignment wrapText="1"/>
    </xf>
    <xf numFmtId="2" fontId="6" fillId="6" borderId="0" xfId="0" applyNumberFormat="1" applyFont="1" applyFill="1" applyBorder="1" applyAlignment="1">
      <alignment wrapText="1"/>
    </xf>
    <xf numFmtId="37" fontId="6" fillId="6" borderId="10" xfId="1" applyNumberFormat="1" applyFont="1" applyFill="1" applyBorder="1" applyAlignment="1">
      <alignment wrapText="1"/>
    </xf>
    <xf numFmtId="2" fontId="3" fillId="6" borderId="0" xfId="4" applyNumberFormat="1" applyFont="1" applyFill="1" applyBorder="1"/>
    <xf numFmtId="3" fontId="3" fillId="6" borderId="0" xfId="4" applyNumberFormat="1" applyFont="1" applyFill="1" applyBorder="1"/>
    <xf numFmtId="2" fontId="11" fillId="6" borderId="0" xfId="0" applyNumberFormat="1" applyFont="1" applyFill="1" applyBorder="1"/>
    <xf numFmtId="2" fontId="3" fillId="6" borderId="0" xfId="3" applyNumberFormat="1" applyFont="1" applyFill="1" applyBorder="1"/>
    <xf numFmtId="3" fontId="3" fillId="6" borderId="0" xfId="3" applyNumberFormat="1" applyFont="1" applyFill="1" applyBorder="1"/>
    <xf numFmtId="0" fontId="11" fillId="6" borderId="10" xfId="0" applyFont="1" applyFill="1" applyBorder="1" applyAlignment="1">
      <alignment wrapText="1"/>
    </xf>
    <xf numFmtId="3" fontId="11" fillId="6" borderId="0" xfId="2" applyNumberFormat="1" applyFont="1" applyFill="1" applyBorder="1"/>
    <xf numFmtId="3" fontId="11" fillId="6" borderId="10" xfId="0" applyNumberFormat="1" applyFont="1" applyFill="1" applyBorder="1"/>
    <xf numFmtId="0" fontId="11" fillId="6" borderId="0" xfId="0" applyFont="1" applyFill="1" applyBorder="1" applyAlignment="1">
      <alignment wrapText="1"/>
    </xf>
    <xf numFmtId="2" fontId="11" fillId="6" borderId="0" xfId="0" applyNumberFormat="1" applyFont="1" applyFill="1" applyBorder="1" applyAlignment="1">
      <alignment wrapText="1"/>
    </xf>
    <xf numFmtId="2" fontId="11" fillId="6" borderId="8" xfId="0" applyNumberFormat="1" applyFont="1" applyFill="1" applyBorder="1" applyAlignment="1">
      <alignment wrapText="1"/>
    </xf>
    <xf numFmtId="2" fontId="6" fillId="6" borderId="8" xfId="0" applyNumberFormat="1" applyFont="1" applyFill="1" applyBorder="1"/>
    <xf numFmtId="2" fontId="7" fillId="6" borderId="8" xfId="0" applyNumberFormat="1" applyFont="1" applyFill="1" applyBorder="1"/>
    <xf numFmtId="0" fontId="14" fillId="6" borderId="8" xfId="0" applyFont="1" applyFill="1" applyBorder="1"/>
    <xf numFmtId="3" fontId="11" fillId="6" borderId="10" xfId="1" applyNumberFormat="1" applyFont="1" applyFill="1" applyBorder="1" applyAlignment="1">
      <alignment wrapText="1"/>
    </xf>
    <xf numFmtId="3" fontId="11" fillId="6" borderId="10" xfId="3" applyNumberFormat="1" applyFont="1" applyFill="1" applyBorder="1"/>
    <xf numFmtId="3" fontId="11" fillId="6" borderId="0" xfId="3" applyNumberFormat="1" applyFont="1" applyFill="1" applyBorder="1"/>
    <xf numFmtId="2" fontId="11" fillId="6" borderId="0" xfId="3" applyNumberFormat="1" applyFont="1" applyFill="1" applyBorder="1"/>
    <xf numFmtId="3" fontId="14" fillId="6" borderId="8" xfId="0" applyNumberFormat="1" applyFont="1" applyFill="1" applyBorder="1"/>
    <xf numFmtId="2" fontId="11" fillId="6" borderId="8" xfId="0" applyNumberFormat="1" applyFont="1" applyFill="1" applyBorder="1"/>
    <xf numFmtId="167" fontId="25" fillId="0" borderId="0" xfId="5" applyNumberFormat="1" applyFont="1" applyFill="1"/>
    <xf numFmtId="0" fontId="25" fillId="0" borderId="0" xfId="0" applyFont="1" applyFill="1"/>
    <xf numFmtId="0" fontId="0" fillId="7" borderId="0" xfId="0" applyFill="1"/>
    <xf numFmtId="3" fontId="6" fillId="2" borderId="13" xfId="0" applyNumberFormat="1" applyFont="1" applyFill="1" applyBorder="1"/>
    <xf numFmtId="3" fontId="3" fillId="0" borderId="14" xfId="2" applyNumberFormat="1" applyFont="1" applyFill="1" applyBorder="1"/>
    <xf numFmtId="2" fontId="6" fillId="0" borderId="12" xfId="0" applyNumberFormat="1" applyFont="1" applyBorder="1"/>
    <xf numFmtId="3" fontId="0" fillId="0" borderId="14" xfId="1" applyNumberFormat="1" applyFont="1" applyBorder="1"/>
    <xf numFmtId="3" fontId="0" fillId="0" borderId="0" xfId="1" applyNumberFormat="1" applyFont="1" applyFill="1" applyBorder="1"/>
    <xf numFmtId="0" fontId="16" fillId="3" borderId="0" xfId="0" applyFont="1" applyFill="1"/>
    <xf numFmtId="0" fontId="0" fillId="3" borderId="0" xfId="0" applyFont="1" applyFill="1" applyBorder="1"/>
    <xf numFmtId="0" fontId="7" fillId="0" borderId="0" xfId="0" applyFont="1" applyFill="1"/>
    <xf numFmtId="0" fontId="15" fillId="0" borderId="0" xfId="0" applyFont="1" applyFill="1"/>
    <xf numFmtId="3" fontId="42" fillId="6" borderId="10" xfId="0" applyNumberFormat="1" applyFont="1" applyFill="1" applyBorder="1"/>
    <xf numFmtId="3" fontId="6" fillId="4" borderId="10" xfId="0" applyNumberFormat="1" applyFont="1" applyFill="1" applyBorder="1"/>
    <xf numFmtId="167" fontId="0" fillId="3" borderId="0" xfId="0" applyNumberFormat="1" applyFill="1"/>
    <xf numFmtId="2" fontId="11" fillId="0" borderId="0" xfId="4" applyNumberFormat="1" applyFont="1" applyFill="1" applyBorder="1"/>
    <xf numFmtId="3" fontId="11" fillId="0" borderId="0" xfId="4" applyNumberFormat="1" applyFont="1" applyFill="1" applyBorder="1"/>
    <xf numFmtId="3" fontId="11" fillId="0" borderId="0" xfId="53" applyNumberFormat="1" applyBorder="1" applyAlignment="1">
      <alignment horizontal="right"/>
    </xf>
    <xf numFmtId="3" fontId="11" fillId="0" borderId="0" xfId="53" applyNumberFormat="1" applyFill="1" applyBorder="1" applyAlignment="1">
      <alignment horizontal="right"/>
    </xf>
    <xf numFmtId="0" fontId="11" fillId="5" borderId="0" xfId="0" applyFont="1" applyFill="1" applyAlignment="1">
      <alignment horizontal="left"/>
    </xf>
    <xf numFmtId="0" fontId="19" fillId="0" borderId="0" xfId="0" applyFont="1" applyFill="1"/>
    <xf numFmtId="166" fontId="6" fillId="0" borderId="0" xfId="1" applyNumberFormat="1" applyFont="1" applyFill="1" applyBorder="1" applyAlignment="1">
      <alignment horizontal="right" wrapText="1"/>
    </xf>
    <xf numFmtId="1" fontId="21" fillId="0" borderId="0" xfId="0" applyNumberFormat="1" applyFont="1" applyFill="1"/>
    <xf numFmtId="167" fontId="21" fillId="0" borderId="0" xfId="0" applyNumberFormat="1" applyFont="1" applyFill="1"/>
    <xf numFmtId="166" fontId="6" fillId="0" borderId="0" xfId="1" applyNumberFormat="1" applyFont="1" applyFill="1" applyBorder="1"/>
    <xf numFmtId="0" fontId="0" fillId="0" borderId="0" xfId="0"/>
    <xf numFmtId="2" fontId="7" fillId="6" borderId="8" xfId="0" applyNumberFormat="1" applyFont="1" applyFill="1" applyBorder="1"/>
    <xf numFmtId="0" fontId="11" fillId="40" borderId="0" xfId="0" applyFont="1" applyFill="1" applyAlignment="1">
      <alignment horizontal="left"/>
    </xf>
    <xf numFmtId="0" fontId="24" fillId="0" borderId="0" xfId="0" applyFont="1" applyFill="1" applyBorder="1"/>
    <xf numFmtId="166" fontId="6" fillId="0" borderId="0" xfId="1" applyNumberFormat="1" applyFont="1" applyFill="1" applyBorder="1" applyAlignment="1">
      <alignment wrapText="1"/>
    </xf>
    <xf numFmtId="3" fontId="49" fillId="0" borderId="8" xfId="0" applyNumberFormat="1" applyFont="1" applyFill="1" applyBorder="1"/>
    <xf numFmtId="0" fontId="0" fillId="0" borderId="0" xfId="0" applyFont="1" applyFill="1"/>
    <xf numFmtId="0" fontId="10" fillId="40" borderId="5" xfId="0" applyFont="1" applyFill="1" applyBorder="1" applyAlignment="1">
      <alignment horizontal="center" vertical="center" wrapText="1"/>
    </xf>
    <xf numFmtId="0" fontId="26" fillId="40" borderId="0" xfId="0" applyFont="1" applyFill="1"/>
    <xf numFmtId="0" fontId="27" fillId="40" borderId="0" xfId="0" applyFont="1" applyFill="1"/>
    <xf numFmtId="164" fontId="11" fillId="40" borderId="0" xfId="0" applyNumberFormat="1" applyFont="1" applyFill="1" applyBorder="1"/>
    <xf numFmtId="3" fontId="11" fillId="40" borderId="0" xfId="2" applyNumberFormat="1" applyFont="1" applyFill="1" applyBorder="1"/>
    <xf numFmtId="3" fontId="11" fillId="40" borderId="14" xfId="2" applyNumberFormat="1" applyFont="1" applyFill="1" applyBorder="1"/>
    <xf numFmtId="3" fontId="11" fillId="40" borderId="0" xfId="0" applyNumberFormat="1" applyFont="1" applyFill="1" applyBorder="1"/>
    <xf numFmtId="3" fontId="11" fillId="40" borderId="10" xfId="0" applyNumberFormat="1" applyFont="1" applyFill="1" applyBorder="1"/>
    <xf numFmtId="3" fontId="14" fillId="0" borderId="0" xfId="1" applyNumberFormat="1" applyFont="1"/>
    <xf numFmtId="3" fontId="11" fillId="0" borderId="10" xfId="0" applyNumberFormat="1" applyFont="1" applyFill="1" applyBorder="1"/>
    <xf numFmtId="2" fontId="11" fillId="0" borderId="8" xfId="0" applyNumberFormat="1" applyFont="1" applyFill="1" applyBorder="1"/>
    <xf numFmtId="0" fontId="10" fillId="41" borderId="5" xfId="0" applyFont="1" applyFill="1" applyBorder="1" applyAlignment="1">
      <alignment horizontal="center" vertical="center" wrapText="1"/>
    </xf>
    <xf numFmtId="0" fontId="11" fillId="41" borderId="10" xfId="0" applyFont="1" applyFill="1" applyBorder="1" applyAlignment="1">
      <alignment wrapText="1"/>
    </xf>
    <xf numFmtId="3" fontId="11" fillId="41" borderId="10" xfId="1" applyNumberFormat="1" applyFont="1" applyFill="1" applyBorder="1" applyAlignment="1">
      <alignment wrapText="1"/>
    </xf>
    <xf numFmtId="3" fontId="11" fillId="41" borderId="10" xfId="3" applyNumberFormat="1" applyFont="1" applyFill="1" applyBorder="1"/>
    <xf numFmtId="3" fontId="14" fillId="41" borderId="10" xfId="1" applyNumberFormat="1" applyFont="1" applyFill="1" applyBorder="1"/>
    <xf numFmtId="3" fontId="11" fillId="41" borderId="10" xfId="0" applyNumberFormat="1" applyFont="1" applyFill="1" applyBorder="1"/>
    <xf numFmtId="3" fontId="11" fillId="41" borderId="10" xfId="1" applyNumberFormat="1" applyFont="1" applyFill="1" applyBorder="1"/>
    <xf numFmtId="3" fontId="6" fillId="0" borderId="10" xfId="1" applyNumberFormat="1" applyFont="1" applyFill="1" applyBorder="1"/>
    <xf numFmtId="3" fontId="19" fillId="0" borderId="10" xfId="1" applyNumberFormat="1" applyFont="1" applyFill="1" applyBorder="1"/>
    <xf numFmtId="3" fontId="11" fillId="6" borderId="9" xfId="0" applyNumberFormat="1" applyFont="1" applyFill="1" applyBorder="1" applyAlignment="1">
      <alignment wrapText="1"/>
    </xf>
    <xf numFmtId="3" fontId="11" fillId="6" borderId="10" xfId="0" applyNumberFormat="1" applyFont="1" applyFill="1" applyBorder="1" applyAlignment="1">
      <alignment wrapText="1"/>
    </xf>
    <xf numFmtId="3" fontId="14" fillId="6" borderId="10" xfId="1" applyNumberFormat="1" applyFont="1" applyFill="1" applyBorder="1"/>
    <xf numFmtId="3" fontId="11" fillId="0" borderId="10" xfId="1" applyNumberFormat="1" applyFont="1" applyFill="1" applyBorder="1"/>
    <xf numFmtId="0" fontId="21" fillId="0" borderId="0" xfId="0" applyFont="1" applyFill="1"/>
    <xf numFmtId="0" fontId="4" fillId="40" borderId="0" xfId="0" applyFont="1" applyFill="1" applyAlignment="1">
      <alignment wrapText="1"/>
    </xf>
    <xf numFmtId="0" fontId="19" fillId="6" borderId="10" xfId="0" applyFont="1" applyFill="1" applyBorder="1" applyAlignment="1">
      <alignment wrapText="1"/>
    </xf>
    <xf numFmtId="0" fontId="19" fillId="6" borderId="0" xfId="0" applyFont="1" applyFill="1" applyBorder="1" applyAlignment="1">
      <alignment wrapText="1"/>
    </xf>
    <xf numFmtId="2" fontId="19" fillId="6" borderId="0" xfId="0" applyNumberFormat="1" applyFont="1" applyFill="1" applyBorder="1"/>
    <xf numFmtId="2" fontId="19" fillId="6" borderId="8" xfId="0" applyNumberFormat="1" applyFont="1" applyFill="1" applyBorder="1" applyAlignment="1">
      <alignment wrapText="1"/>
    </xf>
    <xf numFmtId="37" fontId="19" fillId="6" borderId="10" xfId="1" applyNumberFormat="1" applyFont="1" applyFill="1" applyBorder="1" applyAlignment="1">
      <alignment wrapText="1"/>
    </xf>
    <xf numFmtId="3" fontId="19" fillId="6" borderId="10" xfId="0" applyNumberFormat="1" applyFont="1" applyFill="1" applyBorder="1"/>
    <xf numFmtId="3" fontId="19" fillId="6" borderId="0" xfId="2" applyNumberFormat="1" applyFont="1" applyFill="1" applyBorder="1"/>
    <xf numFmtId="2" fontId="19" fillId="6" borderId="8" xfId="4" applyNumberFormat="1" applyFont="1" applyFill="1" applyBorder="1"/>
    <xf numFmtId="2" fontId="19" fillId="6" borderId="8" xfId="0" applyNumberFormat="1" applyFont="1" applyFill="1" applyBorder="1"/>
    <xf numFmtId="167" fontId="0" fillId="0" borderId="0" xfId="5" applyNumberFormat="1" applyFont="1" applyBorder="1"/>
    <xf numFmtId="0" fontId="0" fillId="2" borderId="0" xfId="0" applyFill="1" applyAlignment="1"/>
    <xf numFmtId="0" fontId="0" fillId="2" borderId="10" xfId="0" applyFill="1" applyBorder="1"/>
    <xf numFmtId="0" fontId="25" fillId="0" borderId="10" xfId="0" applyFont="1" applyBorder="1"/>
    <xf numFmtId="0" fontId="6" fillId="0" borderId="0" xfId="0" applyFont="1" applyAlignment="1">
      <alignment horizontal="center" wrapText="1"/>
    </xf>
    <xf numFmtId="3" fontId="12" fillId="0" borderId="0" xfId="2" applyNumberFormat="1" applyFont="1" applyFill="1" applyBorder="1"/>
    <xf numFmtId="2" fontId="12" fillId="0" borderId="8" xfId="0" applyNumberFormat="1" applyFont="1" applyFill="1" applyBorder="1"/>
    <xf numFmtId="2" fontId="12" fillId="0" borderId="0" xfId="0" applyNumberFormat="1" applyFont="1" applyFill="1" applyBorder="1"/>
    <xf numFmtId="0" fontId="19" fillId="42" borderId="0" xfId="0" applyFont="1" applyFill="1"/>
    <xf numFmtId="0" fontId="6" fillId="42" borderId="0" xfId="0" applyFont="1" applyFill="1"/>
    <xf numFmtId="0" fontId="11" fillId="42" borderId="0" xfId="0" applyFont="1" applyFill="1" applyAlignment="1">
      <alignment horizontal="left"/>
    </xf>
    <xf numFmtId="0" fontId="11" fillId="42" borderId="0" xfId="0" applyFont="1" applyFill="1" applyAlignment="1">
      <alignment wrapText="1"/>
    </xf>
    <xf numFmtId="0" fontId="14" fillId="0" borderId="0" xfId="0" applyFont="1" applyFill="1"/>
    <xf numFmtId="0" fontId="52" fillId="0" borderId="25" xfId="0" applyFont="1" applyFill="1" applyBorder="1"/>
    <xf numFmtId="166" fontId="52" fillId="0" borderId="1" xfId="1" applyNumberFormat="1" applyFont="1" applyFill="1" applyBorder="1"/>
    <xf numFmtId="0" fontId="52" fillId="0" borderId="27" xfId="0" applyFont="1" applyFill="1" applyBorder="1"/>
    <xf numFmtId="166" fontId="52" fillId="0" borderId="0" xfId="1" applyNumberFormat="1" applyFont="1" applyFill="1" applyBorder="1"/>
    <xf numFmtId="0" fontId="52" fillId="0" borderId="2" xfId="0" applyFont="1" applyFill="1" applyBorder="1"/>
    <xf numFmtId="166" fontId="52" fillId="0" borderId="3" xfId="1" applyNumberFormat="1" applyFont="1" applyFill="1" applyBorder="1"/>
    <xf numFmtId="3" fontId="52" fillId="0" borderId="26" xfId="2" applyNumberFormat="1" applyFont="1" applyFill="1" applyBorder="1"/>
    <xf numFmtId="3" fontId="52" fillId="0" borderId="28" xfId="0" applyNumberFormat="1" applyFont="1" applyFill="1" applyBorder="1"/>
    <xf numFmtId="3" fontId="52" fillId="0" borderId="28" xfId="1" applyNumberFormat="1" applyFont="1" applyFill="1" applyBorder="1"/>
    <xf numFmtId="3" fontId="52" fillId="0" borderId="4" xfId="0" applyNumberFormat="1" applyFont="1" applyFill="1" applyBorder="1"/>
    <xf numFmtId="0" fontId="52" fillId="0" borderId="0" xfId="0" applyFont="1" applyFill="1" applyBorder="1"/>
    <xf numFmtId="3" fontId="52" fillId="0" borderId="0" xfId="0" applyNumberFormat="1" applyFont="1" applyFill="1" applyBorder="1"/>
    <xf numFmtId="167" fontId="0" fillId="0" borderId="1" xfId="5" applyNumberFormat="1" applyFont="1" applyBorder="1"/>
    <xf numFmtId="167" fontId="0" fillId="0" borderId="26" xfId="5" applyNumberFormat="1" applyFont="1" applyBorder="1"/>
    <xf numFmtId="167" fontId="0" fillId="0" borderId="28" xfId="5" applyNumberFormat="1" applyFont="1" applyBorder="1"/>
    <xf numFmtId="167" fontId="0" fillId="0" borderId="3" xfId="5" applyNumberFormat="1" applyFont="1" applyBorder="1"/>
    <xf numFmtId="167" fontId="0" fillId="0" borderId="4" xfId="5" applyNumberFormat="1" applyFont="1" applyBorder="1"/>
    <xf numFmtId="166" fontId="53" fillId="0" borderId="25" xfId="1" applyNumberFormat="1" applyFont="1" applyBorder="1"/>
    <xf numFmtId="166" fontId="53" fillId="0" borderId="1" xfId="1" applyNumberFormat="1" applyFont="1" applyBorder="1"/>
    <xf numFmtId="166" fontId="53" fillId="0" borderId="27" xfId="1" applyNumberFormat="1" applyFont="1" applyBorder="1"/>
    <xf numFmtId="166" fontId="53" fillId="0" borderId="0" xfId="1" applyNumberFormat="1" applyFont="1" applyBorder="1"/>
    <xf numFmtId="166" fontId="53" fillId="0" borderId="2" xfId="1" applyNumberFormat="1" applyFont="1" applyBorder="1"/>
    <xf numFmtId="166" fontId="53" fillId="0" borderId="3" xfId="1" applyNumberFormat="1" applyFont="1" applyBorder="1"/>
    <xf numFmtId="166" fontId="53" fillId="0" borderId="0" xfId="1" applyNumberFormat="1" applyFont="1"/>
    <xf numFmtId="0" fontId="55" fillId="0" borderId="0" xfId="0" applyFont="1" applyFill="1" applyAlignment="1">
      <alignment wrapText="1"/>
    </xf>
    <xf numFmtId="0" fontId="55" fillId="0" borderId="0" xfId="0" applyFont="1" applyFill="1" applyBorder="1" applyAlignment="1">
      <alignment wrapText="1"/>
    </xf>
    <xf numFmtId="166" fontId="56" fillId="0" borderId="0" xfId="1" applyNumberFormat="1" applyFont="1"/>
    <xf numFmtId="0" fontId="57" fillId="0" borderId="0" xfId="0" applyFont="1"/>
    <xf numFmtId="0" fontId="21" fillId="0" borderId="0" xfId="0" applyFont="1" applyAlignment="1">
      <alignment wrapText="1"/>
    </xf>
    <xf numFmtId="0" fontId="56" fillId="0" borderId="0" xfId="0" applyFont="1"/>
    <xf numFmtId="166" fontId="21" fillId="0" borderId="0" xfId="0" applyNumberFormat="1" applyFont="1"/>
    <xf numFmtId="166" fontId="56" fillId="0" borderId="0" xfId="0" applyNumberFormat="1" applyFont="1"/>
    <xf numFmtId="166" fontId="58" fillId="0" borderId="0" xfId="1" applyNumberFormat="1" applyFont="1" applyFill="1"/>
    <xf numFmtId="3" fontId="58" fillId="0" borderId="0" xfId="0" applyNumberFormat="1" applyFont="1" applyFill="1" applyBorder="1"/>
    <xf numFmtId="166" fontId="14" fillId="0" borderId="0" xfId="1" applyNumberFormat="1" applyFont="1" applyFill="1"/>
    <xf numFmtId="3" fontId="58" fillId="0" borderId="0" xfId="2" applyNumberFormat="1" applyFont="1" applyFill="1" applyBorder="1"/>
    <xf numFmtId="0" fontId="24" fillId="3" borderId="0" xfId="0" applyFont="1" applyFill="1"/>
    <xf numFmtId="167" fontId="24" fillId="3" borderId="0" xfId="5" applyNumberFormat="1" applyFont="1" applyFill="1"/>
    <xf numFmtId="0" fontId="31" fillId="3" borderId="0" xfId="0" applyFont="1" applyFill="1"/>
    <xf numFmtId="0" fontId="24" fillId="0" borderId="0" xfId="0" applyFont="1"/>
    <xf numFmtId="0" fontId="24" fillId="8" borderId="0" xfId="0" applyFont="1" applyFill="1"/>
    <xf numFmtId="0" fontId="24" fillId="0" borderId="0" xfId="0" applyFont="1" applyFill="1"/>
    <xf numFmtId="1" fontId="24" fillId="0" borderId="0" xfId="0" applyNumberFormat="1" applyFont="1" applyFill="1"/>
    <xf numFmtId="0" fontId="14" fillId="43" borderId="0" xfId="0" applyFont="1" applyFill="1"/>
    <xf numFmtId="167" fontId="14" fillId="43" borderId="0" xfId="0" applyNumberFormat="1" applyFont="1" applyFill="1"/>
    <xf numFmtId="1" fontId="14" fillId="43" borderId="0" xfId="0" applyNumberFormat="1" applyFont="1" applyFill="1"/>
    <xf numFmtId="167" fontId="50" fillId="43" borderId="0" xfId="0" applyNumberFormat="1" applyFont="1" applyFill="1"/>
    <xf numFmtId="1" fontId="24" fillId="0" borderId="14" xfId="0" applyNumberFormat="1" applyFont="1" applyFill="1" applyBorder="1"/>
    <xf numFmtId="1" fontId="54" fillId="0" borderId="0" xfId="0" applyNumberFormat="1" applyFont="1" applyFill="1"/>
    <xf numFmtId="1" fontId="59" fillId="0" borderId="0" xfId="0" applyNumberFormat="1" applyFont="1" applyFill="1"/>
    <xf numFmtId="167" fontId="59" fillId="0" borderId="0" xfId="0" applyNumberFormat="1" applyFont="1" applyFill="1"/>
    <xf numFmtId="2" fontId="60" fillId="6" borderId="0" xfId="0" applyNumberFormat="1" applyFont="1" applyFill="1" applyBorder="1"/>
    <xf numFmtId="0" fontId="11" fillId="44" borderId="0" xfId="0" applyFont="1" applyFill="1" applyAlignment="1">
      <alignment horizontal="left"/>
    </xf>
    <xf numFmtId="0" fontId="11" fillId="44" borderId="0" xfId="0" applyFont="1" applyFill="1" applyAlignment="1">
      <alignment wrapText="1"/>
    </xf>
    <xf numFmtId="166" fontId="6" fillId="44" borderId="0" xfId="1" applyNumberFormat="1" applyFont="1" applyFill="1" applyBorder="1" applyAlignment="1">
      <alignment wrapText="1"/>
    </xf>
    <xf numFmtId="0" fontId="13" fillId="44" borderId="6" xfId="0" applyFont="1" applyFill="1" applyBorder="1" applyAlignment="1">
      <alignment horizontal="center" vertical="center" wrapText="1"/>
    </xf>
    <xf numFmtId="0" fontId="11" fillId="44" borderId="0" xfId="0" applyFont="1" applyFill="1" applyBorder="1" applyAlignment="1">
      <alignment wrapText="1"/>
    </xf>
    <xf numFmtId="3" fontId="11" fillId="44" borderId="0" xfId="4" applyNumberFormat="1" applyFont="1" applyFill="1" applyBorder="1"/>
    <xf numFmtId="37" fontId="11" fillId="44" borderId="0" xfId="1" applyNumberFormat="1" applyFont="1" applyFill="1" applyBorder="1" applyAlignment="1">
      <alignment wrapText="1"/>
    </xf>
    <xf numFmtId="166" fontId="11" fillId="44" borderId="0" xfId="1" applyNumberFormat="1" applyFont="1" applyFill="1" applyBorder="1" applyAlignment="1">
      <alignment horizontal="right" wrapText="1"/>
    </xf>
    <xf numFmtId="3" fontId="11" fillId="44" borderId="0" xfId="1" applyNumberFormat="1" applyFont="1" applyFill="1" applyBorder="1" applyAlignment="1">
      <alignment wrapText="1"/>
    </xf>
    <xf numFmtId="166" fontId="6" fillId="45" borderId="0" xfId="1" applyNumberFormat="1" applyFont="1" applyFill="1" applyBorder="1" applyAlignment="1">
      <alignment wrapText="1"/>
    </xf>
    <xf numFmtId="0" fontId="13" fillId="3" borderId="7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wrapText="1"/>
    </xf>
    <xf numFmtId="0" fontId="11" fillId="3" borderId="8" xfId="0" applyFont="1" applyFill="1" applyBorder="1" applyAlignment="1">
      <alignment wrapText="1"/>
    </xf>
    <xf numFmtId="3" fontId="11" fillId="3" borderId="8" xfId="4" applyNumberFormat="1" applyFont="1" applyFill="1" applyBorder="1"/>
    <xf numFmtId="37" fontId="11" fillId="3" borderId="8" xfId="1" applyNumberFormat="1" applyFont="1" applyFill="1" applyBorder="1" applyAlignment="1">
      <alignment wrapText="1"/>
    </xf>
    <xf numFmtId="166" fontId="11" fillId="3" borderId="8" xfId="1" applyNumberFormat="1" applyFont="1" applyFill="1" applyBorder="1" applyAlignment="1">
      <alignment horizontal="right" wrapText="1"/>
    </xf>
    <xf numFmtId="3" fontId="11" fillId="3" borderId="8" xfId="1" applyNumberFormat="1" applyFont="1" applyFill="1" applyBorder="1" applyAlignment="1">
      <alignment wrapText="1"/>
    </xf>
    <xf numFmtId="0" fontId="18" fillId="3" borderId="7" xfId="0" applyFont="1" applyFill="1" applyBorder="1" applyAlignment="1">
      <alignment horizontal="center" vertical="center" wrapText="1"/>
    </xf>
    <xf numFmtId="3" fontId="14" fillId="3" borderId="11" xfId="0" applyNumberFormat="1" applyFont="1" applyFill="1" applyBorder="1"/>
    <xf numFmtId="3" fontId="14" fillId="3" borderId="8" xfId="0" applyNumberFormat="1" applyFont="1" applyFill="1" applyBorder="1"/>
    <xf numFmtId="3" fontId="14" fillId="3" borderId="8" xfId="1" applyNumberFormat="1" applyFont="1" applyFill="1" applyBorder="1"/>
    <xf numFmtId="3" fontId="25" fillId="3" borderId="8" xfId="1" applyNumberFormat="1" applyFont="1" applyFill="1" applyBorder="1"/>
    <xf numFmtId="164" fontId="11" fillId="3" borderId="11" xfId="0" applyNumberFormat="1" applyFont="1" applyFill="1" applyBorder="1"/>
    <xf numFmtId="164" fontId="11" fillId="3" borderId="8" xfId="0" applyNumberFormat="1" applyFont="1" applyFill="1" applyBorder="1"/>
    <xf numFmtId="3" fontId="11" fillId="3" borderId="8" xfId="2" applyNumberFormat="1" applyFont="1" applyFill="1" applyBorder="1"/>
    <xf numFmtId="168" fontId="0" fillId="0" borderId="0" xfId="0" applyNumberFormat="1" applyBorder="1"/>
    <xf numFmtId="3" fontId="6" fillId="3" borderId="8" xfId="0" applyNumberFormat="1" applyFont="1" applyFill="1" applyBorder="1" applyAlignment="1">
      <alignment vertical="top" wrapText="1"/>
    </xf>
    <xf numFmtId="3" fontId="6" fillId="3" borderId="0" xfId="0" applyNumberFormat="1" applyFont="1" applyFill="1" applyBorder="1" applyAlignment="1">
      <alignment vertical="top" wrapText="1"/>
    </xf>
    <xf numFmtId="3" fontId="11" fillId="3" borderId="8" xfId="0" applyNumberFormat="1" applyFont="1" applyFill="1" applyBorder="1"/>
    <xf numFmtId="3" fontId="11" fillId="3" borderId="8" xfId="0" applyNumberFormat="1" applyFont="1" applyFill="1" applyBorder="1" applyAlignment="1">
      <alignment vertical="top" wrapText="1"/>
    </xf>
    <xf numFmtId="3" fontId="14" fillId="0" borderId="0" xfId="1" applyNumberFormat="1" applyFont="1" applyBorder="1"/>
    <xf numFmtId="3" fontId="11" fillId="3" borderId="0" xfId="0" applyNumberFormat="1" applyFont="1" applyFill="1" applyBorder="1"/>
    <xf numFmtId="3" fontId="11" fillId="3" borderId="0" xfId="0" applyNumberFormat="1" applyFont="1" applyFill="1" applyBorder="1" applyAlignment="1">
      <alignment vertical="top" wrapText="1"/>
    </xf>
    <xf numFmtId="0" fontId="0" fillId="0" borderId="0" xfId="0" applyFont="1" applyBorder="1"/>
    <xf numFmtId="0" fontId="0" fillId="0" borderId="14" xfId="0" applyBorder="1"/>
    <xf numFmtId="3" fontId="14" fillId="0" borderId="14" xfId="1" applyNumberFormat="1" applyFont="1" applyBorder="1"/>
    <xf numFmtId="3" fontId="6" fillId="3" borderId="14" xfId="0" applyNumberFormat="1" applyFont="1" applyFill="1" applyBorder="1" applyAlignment="1">
      <alignment vertical="top" wrapText="1"/>
    </xf>
    <xf numFmtId="168" fontId="0" fillId="0" borderId="14" xfId="0" applyNumberFormat="1" applyBorder="1"/>
    <xf numFmtId="3" fontId="61" fillId="3" borderId="0" xfId="0" applyNumberFormat="1" applyFont="1" applyFill="1" applyBorder="1" applyAlignment="1">
      <alignment vertical="top" wrapText="1"/>
    </xf>
    <xf numFmtId="168" fontId="62" fillId="0" borderId="0" xfId="0" applyNumberFormat="1" applyFont="1"/>
    <xf numFmtId="0" fontId="63" fillId="0" borderId="0" xfId="0" applyFont="1"/>
    <xf numFmtId="3" fontId="6" fillId="0" borderId="0" xfId="0" applyNumberFormat="1" applyFont="1" applyFill="1" applyBorder="1"/>
    <xf numFmtId="3" fontId="20" fillId="46" borderId="0" xfId="0" applyNumberFormat="1" applyFont="1" applyFill="1" applyBorder="1"/>
    <xf numFmtId="3" fontId="20" fillId="46" borderId="0" xfId="2" applyNumberFormat="1" applyFont="1" applyFill="1" applyBorder="1"/>
    <xf numFmtId="2" fontId="20" fillId="46" borderId="0" xfId="0" applyNumberFormat="1" applyFont="1" applyFill="1" applyBorder="1"/>
    <xf numFmtId="3" fontId="20" fillId="46" borderId="0" xfId="0" applyNumberFormat="1" applyFont="1" applyFill="1" applyBorder="1" applyAlignment="1">
      <alignment vertical="top" wrapText="1"/>
    </xf>
    <xf numFmtId="3" fontId="14" fillId="3" borderId="0" xfId="1" applyNumberFormat="1" applyFont="1" applyFill="1" applyBorder="1"/>
    <xf numFmtId="3" fontId="61" fillId="3" borderId="14" xfId="0" applyNumberFormat="1" applyFont="1" applyFill="1" applyBorder="1" applyAlignment="1">
      <alignment vertical="top" wrapText="1"/>
    </xf>
    <xf numFmtId="168" fontId="62" fillId="0" borderId="14" xfId="0" applyNumberFormat="1" applyFont="1" applyBorder="1"/>
    <xf numFmtId="3" fontId="20" fillId="46" borderId="10" xfId="1" applyNumberFormat="1" applyFont="1" applyFill="1" applyBorder="1"/>
    <xf numFmtId="166" fontId="20" fillId="46" borderId="0" xfId="1" applyNumberFormat="1" applyFont="1" applyFill="1" applyBorder="1"/>
    <xf numFmtId="3" fontId="21" fillId="46" borderId="0" xfId="0" applyNumberFormat="1" applyFont="1" applyFill="1" applyBorder="1"/>
    <xf numFmtId="167" fontId="0" fillId="0" borderId="14" xfId="5" applyNumberFormat="1" applyFont="1" applyBorder="1"/>
    <xf numFmtId="167" fontId="0" fillId="0" borderId="0" xfId="0" applyNumberFormat="1"/>
    <xf numFmtId="1" fontId="25" fillId="0" borderId="0" xfId="0" applyNumberFormat="1" applyFont="1"/>
    <xf numFmtId="167" fontId="16" fillId="0" borderId="0" xfId="5" applyNumberFormat="1" applyFont="1" applyFill="1" applyBorder="1"/>
    <xf numFmtId="0" fontId="65" fillId="0" borderId="0" xfId="0" applyFont="1" applyFill="1" applyAlignment="1">
      <alignment wrapText="1"/>
    </xf>
    <xf numFmtId="166" fontId="66" fillId="0" borderId="0" xfId="1" applyNumberFormat="1" applyFont="1" applyFill="1"/>
    <xf numFmtId="3" fontId="66" fillId="0" borderId="0" xfId="0" applyNumberFormat="1" applyFont="1" applyFill="1" applyBorder="1"/>
    <xf numFmtId="166" fontId="50" fillId="0" borderId="0" xfId="1" applyNumberFormat="1" applyFont="1" applyFill="1" applyBorder="1"/>
    <xf numFmtId="166" fontId="67" fillId="0" borderId="0" xfId="1" applyNumberFormat="1" applyFont="1"/>
    <xf numFmtId="0" fontId="68" fillId="0" borderId="0" xfId="0" applyFont="1"/>
    <xf numFmtId="0" fontId="0" fillId="0" borderId="0" xfId="0" quotePrefix="1" applyAlignment="1">
      <alignment wrapText="1"/>
    </xf>
    <xf numFmtId="166" fontId="21" fillId="0" borderId="0" xfId="1" applyNumberFormat="1" applyFont="1" applyFill="1" applyBorder="1"/>
    <xf numFmtId="3" fontId="20" fillId="46" borderId="10" xfId="0" applyNumberFormat="1" applyFont="1" applyFill="1" applyBorder="1"/>
    <xf numFmtId="0" fontId="0" fillId="6" borderId="0" xfId="0" applyFill="1"/>
    <xf numFmtId="0" fontId="6" fillId="6" borderId="0" xfId="0" applyFont="1" applyFill="1"/>
    <xf numFmtId="0" fontId="11" fillId="6" borderId="0" xfId="0" applyFont="1" applyFill="1"/>
    <xf numFmtId="0" fontId="11" fillId="3" borderId="0" xfId="0" applyFont="1" applyFill="1"/>
    <xf numFmtId="0" fontId="6" fillId="3" borderId="0" xfId="0" applyFont="1" applyFill="1"/>
    <xf numFmtId="164" fontId="17" fillId="3" borderId="8" xfId="0" applyNumberFormat="1" applyFont="1" applyFill="1" applyBorder="1"/>
    <xf numFmtId="3" fontId="17" fillId="3" borderId="8" xfId="2" applyNumberFormat="1" applyFont="1" applyFill="1" applyBorder="1"/>
    <xf numFmtId="3" fontId="19" fillId="3" borderId="8" xfId="2" applyNumberFormat="1" applyFont="1" applyFill="1" applyBorder="1"/>
    <xf numFmtId="3" fontId="19" fillId="3" borderId="12" xfId="2" applyNumberFormat="1" applyFont="1" applyFill="1" applyBorder="1"/>
    <xf numFmtId="3" fontId="49" fillId="3" borderId="8" xfId="0" applyNumberFormat="1" applyFont="1" applyFill="1" applyBorder="1"/>
    <xf numFmtId="3" fontId="49" fillId="3" borderId="8" xfId="1" applyNumberFormat="1" applyFont="1" applyFill="1" applyBorder="1"/>
    <xf numFmtId="3" fontId="6" fillId="47" borderId="10" xfId="0" applyNumberFormat="1" applyFont="1" applyFill="1" applyBorder="1"/>
    <xf numFmtId="3" fontId="11" fillId="47" borderId="0" xfId="2" applyNumberFormat="1" applyFont="1" applyFill="1" applyBorder="1"/>
    <xf numFmtId="2" fontId="11" fillId="47" borderId="0" xfId="0" applyNumberFormat="1" applyFont="1" applyFill="1" applyBorder="1"/>
    <xf numFmtId="166" fontId="6" fillId="47" borderId="0" xfId="1" applyNumberFormat="1" applyFont="1" applyFill="1" applyBorder="1"/>
    <xf numFmtId="0" fontId="10" fillId="47" borderId="3" xfId="0" applyFont="1" applyFill="1" applyBorder="1" applyAlignment="1">
      <alignment horizontal="center" vertical="center" wrapText="1"/>
    </xf>
    <xf numFmtId="166" fontId="10" fillId="47" borderId="0" xfId="1" applyNumberFormat="1" applyFont="1" applyFill="1" applyBorder="1" applyAlignment="1">
      <alignment horizontal="center" vertical="center" wrapText="1"/>
    </xf>
    <xf numFmtId="166" fontId="11" fillId="47" borderId="0" xfId="1" applyNumberFormat="1" applyFont="1" applyFill="1" applyBorder="1" applyAlignment="1">
      <alignment wrapText="1"/>
    </xf>
    <xf numFmtId="166" fontId="11" fillId="47" borderId="0" xfId="1" applyNumberFormat="1" applyFont="1" applyFill="1" applyBorder="1"/>
    <xf numFmtId="1" fontId="63" fillId="0" borderId="14" xfId="0" applyNumberFormat="1" applyFont="1" applyFill="1" applyBorder="1"/>
    <xf numFmtId="3" fontId="11" fillId="46" borderId="10" xfId="0" applyNumberFormat="1" applyFont="1" applyFill="1" applyBorder="1"/>
    <xf numFmtId="3" fontId="11" fillId="46" borderId="0" xfId="2" applyNumberFormat="1" applyFont="1" applyFill="1" applyBorder="1"/>
    <xf numFmtId="2" fontId="11" fillId="46" borderId="0" xfId="0" applyNumberFormat="1" applyFont="1" applyFill="1" applyBorder="1"/>
    <xf numFmtId="168" fontId="6" fillId="0" borderId="0" xfId="0" applyNumberFormat="1" applyFont="1" applyFill="1" applyBorder="1"/>
    <xf numFmtId="168" fontId="6" fillId="4" borderId="0" xfId="0" applyNumberFormat="1" applyFont="1" applyFill="1" applyBorder="1"/>
    <xf numFmtId="168" fontId="6" fillId="4" borderId="0" xfId="0" applyNumberFormat="1" applyFont="1" applyFill="1" applyBorder="1" applyAlignment="1">
      <alignment vertical="top" wrapText="1"/>
    </xf>
    <xf numFmtId="168" fontId="20" fillId="46" borderId="0" xfId="0" applyNumberFormat="1" applyFont="1" applyFill="1" applyBorder="1"/>
    <xf numFmtId="168" fontId="60" fillId="47" borderId="8" xfId="0" applyNumberFormat="1" applyFont="1" applyFill="1" applyBorder="1"/>
    <xf numFmtId="168" fontId="64" fillId="46" borderId="8" xfId="0" applyNumberFormat="1" applyFont="1" applyFill="1" applyBorder="1"/>
    <xf numFmtId="168" fontId="60" fillId="46" borderId="8" xfId="0" applyNumberFormat="1" applyFont="1" applyFill="1" applyBorder="1"/>
    <xf numFmtId="0" fontId="6" fillId="46" borderId="0" xfId="0" applyFont="1" applyFill="1"/>
    <xf numFmtId="0" fontId="0" fillId="46" borderId="0" xfId="0" applyFill="1"/>
    <xf numFmtId="3" fontId="51" fillId="46" borderId="10" xfId="0" applyNumberFormat="1" applyFont="1" applyFill="1" applyBorder="1"/>
    <xf numFmtId="3" fontId="51" fillId="46" borderId="0" xfId="2" applyNumberFormat="1" applyFont="1" applyFill="1" applyBorder="1"/>
    <xf numFmtId="2" fontId="51" fillId="46" borderId="0" xfId="0" applyNumberFormat="1" applyFont="1" applyFill="1" applyBorder="1"/>
    <xf numFmtId="168" fontId="51" fillId="46" borderId="0" xfId="0" applyNumberFormat="1" applyFont="1" applyFill="1" applyBorder="1"/>
    <xf numFmtId="166" fontId="55" fillId="46" borderId="0" xfId="1" applyNumberFormat="1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48" borderId="0" xfId="0" applyFill="1" applyAlignment="1">
      <alignment horizontal="center" vertical="center"/>
    </xf>
    <xf numFmtId="3" fontId="0" fillId="48" borderId="0" xfId="0" applyNumberFormat="1" applyFill="1" applyAlignment="1">
      <alignment horizontal="center" vertical="center"/>
    </xf>
    <xf numFmtId="37" fontId="0" fillId="48" borderId="0" xfId="1" applyNumberFormat="1" applyFont="1" applyFill="1" applyAlignment="1">
      <alignment horizontal="center" vertical="center"/>
    </xf>
    <xf numFmtId="168" fontId="0" fillId="48" borderId="0" xfId="0" applyNumberFormat="1" applyFill="1" applyAlignment="1">
      <alignment horizontal="center" vertical="center"/>
    </xf>
    <xf numFmtId="0" fontId="0" fillId="49" borderId="0" xfId="0" applyFill="1" applyAlignment="1">
      <alignment horizontal="center" vertical="center"/>
    </xf>
    <xf numFmtId="3" fontId="0" fillId="49" borderId="0" xfId="0" applyNumberFormat="1" applyFill="1" applyAlignment="1">
      <alignment horizontal="center" vertical="center"/>
    </xf>
    <xf numFmtId="0" fontId="0" fillId="50" borderId="0" xfId="0" applyFill="1" applyAlignment="1">
      <alignment horizontal="center" vertical="center"/>
    </xf>
    <xf numFmtId="3" fontId="0" fillId="50" borderId="0" xfId="0" applyNumberFormat="1" applyFill="1" applyAlignment="1">
      <alignment horizontal="center" vertical="center"/>
    </xf>
    <xf numFmtId="37" fontId="6" fillId="50" borderId="0" xfId="1" applyNumberFormat="1" applyFont="1" applyFill="1" applyBorder="1" applyAlignment="1">
      <alignment horizontal="center" vertical="center" wrapText="1"/>
    </xf>
    <xf numFmtId="168" fontId="0" fillId="49" borderId="0" xfId="0" applyNumberFormat="1" applyFill="1" applyAlignment="1">
      <alignment horizontal="center" vertical="center"/>
    </xf>
    <xf numFmtId="3" fontId="0" fillId="49" borderId="0" xfId="1" applyNumberFormat="1" applyFont="1" applyFill="1" applyAlignment="1">
      <alignment horizontal="center" vertical="center"/>
    </xf>
    <xf numFmtId="164" fontId="0" fillId="48" borderId="0" xfId="0" applyNumberFormat="1" applyFill="1" applyAlignment="1">
      <alignment horizontal="center" vertical="center"/>
    </xf>
    <xf numFmtId="165" fontId="0" fillId="48" borderId="0" xfId="0" applyNumberFormat="1" applyFill="1" applyAlignment="1">
      <alignment horizontal="center" vertical="center"/>
    </xf>
    <xf numFmtId="165" fontId="0" fillId="48" borderId="0" xfId="1" applyNumberFormat="1" applyFont="1" applyFill="1" applyAlignment="1">
      <alignment horizontal="center" vertical="center"/>
    </xf>
    <xf numFmtId="168" fontId="11" fillId="6" borderId="0" xfId="0" applyNumberFormat="1" applyFont="1" applyFill="1" applyBorder="1"/>
    <xf numFmtId="168" fontId="20" fillId="46" borderId="8" xfId="0" applyNumberFormat="1" applyFont="1" applyFill="1" applyBorder="1"/>
    <xf numFmtId="168" fontId="7" fillId="46" borderId="8" xfId="0" applyNumberFormat="1" applyFont="1" applyFill="1" applyBorder="1"/>
    <xf numFmtId="0" fontId="11" fillId="3" borderId="0" xfId="0" applyFont="1" applyFill="1" applyAlignment="1">
      <alignment horizontal="left" wrapText="1"/>
    </xf>
    <xf numFmtId="0" fontId="0" fillId="6" borderId="0" xfId="0" applyFill="1" applyAlignment="1">
      <alignment horizontal="left" wrapText="1"/>
    </xf>
    <xf numFmtId="0" fontId="7" fillId="46" borderId="0" xfId="0" applyFont="1" applyFill="1" applyAlignment="1">
      <alignment horizontal="left" wrapText="1"/>
    </xf>
    <xf numFmtId="0" fontId="11" fillId="44" borderId="0" xfId="0" applyFont="1" applyFill="1" applyAlignment="1">
      <alignment vertical="top" wrapText="1"/>
    </xf>
    <xf numFmtId="0" fontId="6" fillId="45" borderId="0" xfId="0" applyFont="1" applyFill="1" applyAlignment="1">
      <alignment horizontal="left" vertical="top" wrapText="1"/>
    </xf>
    <xf numFmtId="0" fontId="0" fillId="6" borderId="0" xfId="0" applyFill="1" applyAlignment="1">
      <alignment horizontal="left"/>
    </xf>
    <xf numFmtId="0" fontId="0" fillId="47" borderId="0" xfId="0" applyFont="1" applyFill="1" applyAlignment="1">
      <alignment horizontal="left" vertical="center" wrapText="1"/>
    </xf>
    <xf numFmtId="0" fontId="14" fillId="43" borderId="0" xfId="0" applyFont="1" applyFill="1" applyAlignment="1">
      <alignment horizontal="left" vertical="top"/>
    </xf>
  </cellXfs>
  <cellStyles count="61">
    <cellStyle name="20% - Accent1 2" xfId="8"/>
    <cellStyle name="20% - Accent2 2" xfId="9"/>
    <cellStyle name="20% - Accent3 2" xfId="10"/>
    <cellStyle name="20% - Accent4 2" xfId="11"/>
    <cellStyle name="20% - Accent5 2" xfId="12"/>
    <cellStyle name="20% - Accent6 2" xfId="13"/>
    <cellStyle name="40% - Accent1 2" xfId="14"/>
    <cellStyle name="40% - Accent2 2" xfId="15"/>
    <cellStyle name="40% - Accent3 2" xfId="16"/>
    <cellStyle name="40% - Accent4 2" xfId="17"/>
    <cellStyle name="40% - Accent5 2" xfId="18"/>
    <cellStyle name="40% - Accent6 2" xfId="19"/>
    <cellStyle name="60% - Accent1 2" xfId="20"/>
    <cellStyle name="60% - Accent2 2" xfId="21"/>
    <cellStyle name="60% - Accent3 2" xfId="22"/>
    <cellStyle name="60% - Accent4 2" xfId="23"/>
    <cellStyle name="60% - Accent5 2" xfId="24"/>
    <cellStyle name="60% - Accent6 2" xfId="25"/>
    <cellStyle name="Accent1 2" xfId="26"/>
    <cellStyle name="Accent2 2" xfId="27"/>
    <cellStyle name="Accent3 2" xfId="28"/>
    <cellStyle name="Accent4 2" xfId="29"/>
    <cellStyle name="Accent5 2" xfId="30"/>
    <cellStyle name="Accent6 2" xfId="31"/>
    <cellStyle name="Bad 2" xfId="32"/>
    <cellStyle name="Calculation 2" xfId="33"/>
    <cellStyle name="Check Cell 2" xfId="34"/>
    <cellStyle name="Comma" xfId="1" builtinId="3"/>
    <cellStyle name="Comma 2" xfId="35"/>
    <cellStyle name="Comma 4" xfId="36"/>
    <cellStyle name="Comma0" xfId="37"/>
    <cellStyle name="Currency0" xfId="38"/>
    <cellStyle name="Date" xfId="39"/>
    <cellStyle name="Explanatory Text 2" xfId="40"/>
    <cellStyle name="Fixed" xfId="41"/>
    <cellStyle name="Good 2" xfId="42"/>
    <cellStyle name="Heading 1 2" xfId="43"/>
    <cellStyle name="Heading 1 3" xfId="44"/>
    <cellStyle name="Heading 2 2" xfId="45"/>
    <cellStyle name="Heading 2 3" xfId="46"/>
    <cellStyle name="Heading 3 2" xfId="47"/>
    <cellStyle name="Heading 4 2" xfId="48"/>
    <cellStyle name="Input 2" xfId="49"/>
    <cellStyle name="Linked Cell 2" xfId="50"/>
    <cellStyle name="Neutral 2" xfId="51"/>
    <cellStyle name="Normal" xfId="0" builtinId="0"/>
    <cellStyle name="Normal 2" xfId="52"/>
    <cellStyle name="Normal 2 2" xfId="53"/>
    <cellStyle name="Normal 2 3" xfId="54"/>
    <cellStyle name="Normal 3" xfId="2"/>
    <cellStyle name="Normal 4" xfId="4"/>
    <cellStyle name="Normal 5" xfId="3"/>
    <cellStyle name="Normal 6" xfId="7"/>
    <cellStyle name="Note 2" xfId="55"/>
    <cellStyle name="Output 2" xfId="56"/>
    <cellStyle name="Percent" xfId="5" builtinId="5"/>
    <cellStyle name="Percent 2" xfId="57"/>
    <cellStyle name="Title" xfId="6" builtinId="15" customBuiltin="1"/>
    <cellStyle name="Total 2" xfId="58"/>
    <cellStyle name="Total 3" xfId="59"/>
    <cellStyle name="Warning Text 2" xfId="60"/>
  </cellStyles>
  <dxfs count="0"/>
  <tableStyles count="0" defaultTableStyle="TableStyleMedium9" defaultPivotStyle="PivotStyleLight16"/>
  <colors>
    <mruColors>
      <color rgb="FFF0B40A"/>
      <color rgb="FFFFCA61"/>
      <color rgb="FFFFFF00"/>
      <color rgb="FFFFE8B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chartsheet" Target="chartsheets/sheet7.xml"/><Relationship Id="rId12" Type="http://schemas.openxmlformats.org/officeDocument/2006/relationships/chartsheet" Target="chartsheets/sheet8.xml"/><Relationship Id="rId13" Type="http://schemas.openxmlformats.org/officeDocument/2006/relationships/chartsheet" Target="chartsheets/sheet9.xml"/><Relationship Id="rId14" Type="http://schemas.openxmlformats.org/officeDocument/2006/relationships/chartsheet" Target="chartsheets/sheet10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chartsheet" Target="chartsheets/sheet1.xml"/><Relationship Id="rId6" Type="http://schemas.openxmlformats.org/officeDocument/2006/relationships/chartsheet" Target="chartsheets/sheet2.xml"/><Relationship Id="rId7" Type="http://schemas.openxmlformats.org/officeDocument/2006/relationships/chartsheet" Target="chartsheets/sheet3.xml"/><Relationship Id="rId8" Type="http://schemas.openxmlformats.org/officeDocument/2006/relationships/chartsheet" Target="chartsheets/sheet4.xml"/><Relationship Id="rId9" Type="http://schemas.openxmlformats.org/officeDocument/2006/relationships/chartsheet" Target="chartsheets/sheet5.xml"/><Relationship Id="rId10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Relationship Id="rId2" Type="http://schemas.microsoft.com/office/2011/relationships/chartStyle" Target="style1.xml"/><Relationship Id="rId3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AMIP 4-Year Running Average (abundance) and </a:t>
            </a:r>
          </a:p>
          <a:p>
            <a:pPr>
              <a:defRPr sz="2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5-year trend (slope) indicators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344817830586152"/>
          <c:y val="0.144243259229131"/>
          <c:w val="0.800250141283289"/>
          <c:h val="0.594026358519306"/>
        </c:manualLayout>
      </c:layout>
      <c:scatterChart>
        <c:scatterStyle val="lineMarker"/>
        <c:varyColors val="0"/>
        <c:ser>
          <c:idx val="2"/>
          <c:order val="0"/>
          <c:tx>
            <c:v>UCR Spr Chinook</c:v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8"/>
            <c:spPr>
              <a:solidFill>
                <a:schemeClr val="accent4"/>
              </a:solidFill>
              <a:ln w="19050">
                <a:solidFill>
                  <a:schemeClr val="tx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Data!$D$12</c:f>
              <c:numCache>
                <c:formatCode>#,##0.0000</c:formatCode>
                <c:ptCount val="1"/>
                <c:pt idx="0">
                  <c:v>0.8481</c:v>
                </c:pt>
              </c:numCache>
            </c:numRef>
          </c:xVal>
          <c:yVal>
            <c:numRef>
              <c:f>Data!$D$16</c:f>
              <c:numCache>
                <c:formatCode>General</c:formatCode>
                <c:ptCount val="1"/>
                <c:pt idx="0">
                  <c:v>0.6731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7A-4E76-AA79-E1CEF4D74020}"/>
            </c:ext>
          </c:extLst>
        </c:ser>
        <c:ser>
          <c:idx val="1"/>
          <c:order val="1"/>
          <c:tx>
            <c:strRef>
              <c:f>Data!$C$3</c:f>
              <c:strCache>
                <c:ptCount val="1"/>
                <c:pt idx="0">
                  <c:v>SR Spr-Sum Chinook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8"/>
            <c:spPr>
              <a:solidFill>
                <a:srgbClr val="00B0F0"/>
              </a:solidFill>
              <a:ln w="19050">
                <a:solidFill>
                  <a:schemeClr val="tx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Data!$C$12</c:f>
              <c:numCache>
                <c:formatCode>#,##0.0000</c:formatCode>
                <c:ptCount val="1"/>
                <c:pt idx="0">
                  <c:v>0.8487</c:v>
                </c:pt>
              </c:numCache>
            </c:numRef>
          </c:xVal>
          <c:yVal>
            <c:numRef>
              <c:f>Data!$C$16</c:f>
              <c:numCache>
                <c:formatCode>General</c:formatCode>
                <c:ptCount val="1"/>
                <c:pt idx="0">
                  <c:v>0.8269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E7A-4E76-AA79-E1CEF4D74020}"/>
            </c:ext>
          </c:extLst>
        </c:ser>
        <c:ser>
          <c:idx val="0"/>
          <c:order val="2"/>
          <c:tx>
            <c:strRef>
              <c:f>Data!$B$3</c:f>
              <c:strCache>
                <c:ptCount val="1"/>
                <c:pt idx="0">
                  <c:v>SR Fall Chinook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8"/>
            <c:spPr>
              <a:solidFill>
                <a:schemeClr val="bg1"/>
              </a:solidFill>
              <a:ln w="19050">
                <a:solidFill>
                  <a:schemeClr val="tx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Data!$B$12</c:f>
              <c:numCache>
                <c:formatCode>#,##0.0000</c:formatCode>
                <c:ptCount val="1"/>
                <c:pt idx="0">
                  <c:v>1.0</c:v>
                </c:pt>
              </c:numCache>
            </c:numRef>
          </c:xVal>
          <c:yVal>
            <c:numRef>
              <c:f>Data!$B$16</c:f>
              <c:numCache>
                <c:formatCode>General</c:formatCode>
                <c:ptCount val="1"/>
                <c:pt idx="0">
                  <c:v>0.9828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E7A-4E76-AA79-E1CEF4D74020}"/>
            </c:ext>
          </c:extLst>
        </c:ser>
        <c:ser>
          <c:idx val="7"/>
          <c:order val="3"/>
          <c:tx>
            <c:v>UCR Steelhead</c:v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8"/>
            <c:spPr>
              <a:solidFill>
                <a:schemeClr val="accent4"/>
              </a:solidFill>
              <a:ln w="19050">
                <a:solidFill>
                  <a:schemeClr val="tx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Data!$F$12</c:f>
              <c:numCache>
                <c:formatCode>#,##0.0000</c:formatCode>
                <c:ptCount val="1"/>
                <c:pt idx="0">
                  <c:v>0.9972</c:v>
                </c:pt>
              </c:numCache>
            </c:numRef>
          </c:xVal>
          <c:yVal>
            <c:numRef>
              <c:f>Data!$F$16</c:f>
              <c:numCache>
                <c:formatCode>0.0000</c:formatCode>
                <c:ptCount val="1"/>
                <c:pt idx="0">
                  <c:v>1.0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E7A-4E76-AA79-E1CEF4D74020}"/>
            </c:ext>
          </c:extLst>
        </c:ser>
        <c:ser>
          <c:idx val="6"/>
          <c:order val="4"/>
          <c:tx>
            <c:v>SR Steelhead</c:v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8"/>
            <c:spPr>
              <a:solidFill>
                <a:srgbClr val="00B0F0"/>
              </a:solidFill>
              <a:ln w="19050">
                <a:solidFill>
                  <a:schemeClr val="tx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Data!$E$12</c:f>
              <c:numCache>
                <c:formatCode>#,##0.0000</c:formatCode>
                <c:ptCount val="1"/>
                <c:pt idx="0">
                  <c:v>0.8965</c:v>
                </c:pt>
              </c:numCache>
            </c:numRef>
          </c:xVal>
          <c:yVal>
            <c:numRef>
              <c:f>Data!$E$16</c:f>
              <c:numCache>
                <c:formatCode>General</c:formatCode>
                <c:ptCount val="1"/>
                <c:pt idx="0">
                  <c:v>0.5833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E7A-4E76-AA79-E1CEF4D74020}"/>
            </c:ext>
          </c:extLst>
        </c:ser>
        <c:ser>
          <c:idx val="8"/>
          <c:order val="5"/>
          <c:tx>
            <c:v>MCR Steelhead (Yakima MPG)</c:v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8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tx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Data!$G$12</c:f>
              <c:numCache>
                <c:formatCode>#,##0.0000</c:formatCode>
                <c:ptCount val="1"/>
                <c:pt idx="0">
                  <c:v>0.9865</c:v>
                </c:pt>
              </c:numCache>
            </c:numRef>
          </c:xVal>
          <c:yVal>
            <c:numRef>
              <c:f>Data!$G$16</c:f>
              <c:numCache>
                <c:formatCode>General</c:formatCode>
                <c:ptCount val="1"/>
                <c:pt idx="0">
                  <c:v>0.9688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E7A-4E76-AA79-E1CEF4D74020}"/>
            </c:ext>
          </c:extLst>
        </c:ser>
        <c:ser>
          <c:idx val="3"/>
          <c:order val="6"/>
          <c:tx>
            <c:v>Trend (Slope) Trigger</c:v>
          </c:tx>
          <c:spPr>
            <a:ln w="25400" cap="rnd">
              <a:solidFill>
                <a:schemeClr val="tx1">
                  <a:lumMod val="50000"/>
                  <a:lumOff val="50000"/>
                </a:schemeClr>
              </a:solidFill>
              <a:prstDash val="lgDash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Data!$J$8:$J$10</c:f>
              <c:numCache>
                <c:formatCode>General</c:formatCode>
                <c:ptCount val="3"/>
                <c:pt idx="0">
                  <c:v>0.5</c:v>
                </c:pt>
                <c:pt idx="1">
                  <c:v>0.5</c:v>
                </c:pt>
                <c:pt idx="2">
                  <c:v>0.0</c:v>
                </c:pt>
              </c:numCache>
            </c:numRef>
          </c:xVal>
          <c:yVal>
            <c:numRef>
              <c:f>Data!$K$8:$K$10</c:f>
              <c:numCache>
                <c:formatCode>General</c:formatCode>
                <c:ptCount val="3"/>
                <c:pt idx="0">
                  <c:v>1.0</c:v>
                </c:pt>
                <c:pt idx="1">
                  <c:v>0.9</c:v>
                </c:pt>
                <c:pt idx="2">
                  <c:v>0.9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6E7A-4E76-AA79-E1CEF4D74020}"/>
            </c:ext>
          </c:extLst>
        </c:ser>
        <c:ser>
          <c:idx val="4"/>
          <c:order val="7"/>
          <c:tx>
            <c:v>Early Warning Trigger</c:v>
          </c:tx>
          <c:spPr>
            <a:ln w="25400" cap="rnd">
              <a:solidFill>
                <a:srgbClr val="FFC000"/>
              </a:solidFill>
              <a:prstDash val="dash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Data!$J$12:$J$13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xVal>
          <c:yVal>
            <c:numRef>
              <c:f>Data!$K$12:$K$13</c:f>
              <c:numCache>
                <c:formatCode>General</c:formatCode>
                <c:ptCount val="2"/>
                <c:pt idx="0">
                  <c:v>1.0</c:v>
                </c:pt>
                <c:pt idx="1">
                  <c:v>0.0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6E7A-4E76-AA79-E1CEF4D74020}"/>
            </c:ext>
          </c:extLst>
        </c:ser>
        <c:ser>
          <c:idx val="5"/>
          <c:order val="8"/>
          <c:tx>
            <c:v>Significant Decline Trigger</c:v>
          </c:tx>
          <c:spPr>
            <a:ln w="25400" cap="rnd">
              <a:solidFill>
                <a:srgbClr val="C00000"/>
              </a:solidFill>
              <a:prstDash val="sysDash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Data!$J$15:$J$16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xVal>
          <c:yVal>
            <c:numRef>
              <c:f>Data!$K$15:$K$16</c:f>
              <c:numCache>
                <c:formatCode>General</c:formatCode>
                <c:ptCount val="2"/>
                <c:pt idx="0">
                  <c:v>1.0</c:v>
                </c:pt>
                <c:pt idx="1">
                  <c:v>0.0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6E7A-4E76-AA79-E1CEF4D74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8464888"/>
        <c:axId val="-2076699416"/>
      </c:scatterChart>
      <c:valAx>
        <c:axId val="-2098464888"/>
        <c:scaling>
          <c:orientation val="maxMin"/>
          <c:max val="1.0"/>
          <c:min val="0.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4-Year Average Abundance </a:t>
                </a:r>
                <a:r>
                  <a:rPr lang="en-US" sz="1200"/>
                  <a:t>(Percentile from Highest to Lowest)</a:t>
                </a:r>
              </a:p>
            </c:rich>
          </c:tx>
          <c:layout>
            <c:manualLayout>
              <c:xMode val="edge"/>
              <c:yMode val="edge"/>
              <c:x val="0.165002423643685"/>
              <c:y val="0.8018841416513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76699416"/>
        <c:crosses val="autoZero"/>
        <c:crossBetween val="midCat"/>
        <c:majorUnit val="0.1"/>
        <c:minorUnit val="0.05"/>
      </c:valAx>
      <c:valAx>
        <c:axId val="-2076699416"/>
        <c:scaling>
          <c:orientation val="minMax"/>
          <c:max val="1.0"/>
          <c:min val="0.0"/>
        </c:scaling>
        <c:delete val="0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5-Year Trend (Slope) Indicator </a:t>
                </a:r>
              </a:p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(Percentile from Highest [positive] to Lowest [negative])</a:t>
                </a:r>
              </a:p>
            </c:rich>
          </c:tx>
          <c:layout>
            <c:manualLayout>
              <c:xMode val="edge"/>
              <c:yMode val="edge"/>
              <c:x val="0.914677364858233"/>
              <c:y val="0.18528994428778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8464888"/>
        <c:crosses val="autoZero"/>
        <c:crossBetween val="midCat"/>
        <c:majorUnit val="0.1"/>
        <c:minorUnit val="0.05"/>
      </c:valAx>
      <c:spPr>
        <a:noFill/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0338361658406894"/>
          <c:y val="0.859490827280443"/>
          <c:w val="0.92793153290242"/>
          <c:h val="0.134450583779233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Abundance of SR Sockeye Salmon </a:t>
            </a:r>
          </a:p>
          <a:p>
            <a:pPr>
              <a:defRPr/>
            </a:pPr>
            <a:r>
              <a:rPr lang="en-US"/>
              <a:t>(Hatchery and Wild Combined) at Lower Granite Dam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3023333621759"/>
          <c:y val="0.131669267514027"/>
          <c:w val="0.853042600444175"/>
          <c:h val="0.709097883188202"/>
        </c:manualLayout>
      </c:layout>
      <c:lineChart>
        <c:grouping val="standard"/>
        <c:varyColors val="0"/>
        <c:ser>
          <c:idx val="0"/>
          <c:order val="0"/>
          <c:tx>
            <c:v>Abundance</c:v>
          </c:tx>
          <c:spPr>
            <a:ln w="25400">
              <a:solidFill>
                <a:schemeClr val="tx2"/>
              </a:solidFill>
            </a:ln>
          </c:spPr>
          <c:marker>
            <c:symbol val="diamond"/>
            <c:size val="6"/>
            <c:spPr>
              <a:solidFill>
                <a:schemeClr val="tx2"/>
              </a:solidFill>
              <a:ln w="19050">
                <a:solidFill>
                  <a:schemeClr val="tx2"/>
                </a:solidFill>
              </a:ln>
            </c:spPr>
          </c:marker>
          <c:cat>
            <c:numRef>
              <c:f>'SR Sockeye Data'!$A$4:$A$49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'SR Sockeye Data'!$F$4:$F$49</c:f>
              <c:numCache>
                <c:formatCode>0.0000</c:formatCode>
                <c:ptCount val="46"/>
                <c:pt idx="5" formatCode="#,##0">
                  <c:v>96.0</c:v>
                </c:pt>
                <c:pt idx="6" formatCode="#,##0">
                  <c:v>218.0</c:v>
                </c:pt>
                <c:pt idx="7" formatCode="#,##0">
                  <c:v>211.0</c:v>
                </c:pt>
                <c:pt idx="8" formatCode="#,##0">
                  <c:v>216.0</c:v>
                </c:pt>
                <c:pt idx="9" formatCode="#,##0">
                  <c:v>105.0</c:v>
                </c:pt>
                <c:pt idx="10" formatCode="#,##0">
                  <c:v>35.0</c:v>
                </c:pt>
                <c:pt idx="11" formatCode="#,##0">
                  <c:v>20.0</c:v>
                </c:pt>
                <c:pt idx="12" formatCode="#,##0">
                  <c:v>29.0</c:v>
                </c:pt>
                <c:pt idx="13" formatCode="#,##0">
                  <c:v>23.0</c:v>
                </c:pt>
                <c:pt idx="14" formatCode="#,##0">
                  <c:v>4.0</c:v>
                </c:pt>
                <c:pt idx="15" formatCode="#,##0">
                  <c:v>1.0</c:v>
                </c:pt>
                <c:pt idx="16" formatCode="#,##0">
                  <c:v>9.0</c:v>
                </c:pt>
                <c:pt idx="17" formatCode="#,##0">
                  <c:v>2.0</c:v>
                </c:pt>
                <c:pt idx="18" formatCode="#,##0">
                  <c:v>17.0</c:v>
                </c:pt>
                <c:pt idx="19" formatCode="#,##0">
                  <c:v>3.0</c:v>
                </c:pt>
                <c:pt idx="20" formatCode="#,##0">
                  <c:v>5.0</c:v>
                </c:pt>
                <c:pt idx="21" formatCode="#,##0">
                  <c:v>3.0</c:v>
                </c:pt>
                <c:pt idx="22" formatCode="#,##0">
                  <c:v>17.0</c:v>
                </c:pt>
                <c:pt idx="23" formatCode="#,##0">
                  <c:v>3.0</c:v>
                </c:pt>
                <c:pt idx="24" formatCode="#,##0">
                  <c:v>18.0</c:v>
                </c:pt>
                <c:pt idx="25" formatCode="#,##0">
                  <c:v>337.0</c:v>
                </c:pt>
                <c:pt idx="26" formatCode="#,##0">
                  <c:v>45.0</c:v>
                </c:pt>
                <c:pt idx="27" formatCode="#,##0">
                  <c:v>73.0</c:v>
                </c:pt>
                <c:pt idx="28" formatCode="#,##0">
                  <c:v>26.0</c:v>
                </c:pt>
                <c:pt idx="29" formatCode="#,##0">
                  <c:v>113.0</c:v>
                </c:pt>
                <c:pt idx="30" formatCode="#,##0">
                  <c:v>19.0</c:v>
                </c:pt>
                <c:pt idx="31" formatCode="#,##0">
                  <c:v>16.0</c:v>
                </c:pt>
                <c:pt idx="32" formatCode="#,##0">
                  <c:v>55.0</c:v>
                </c:pt>
                <c:pt idx="33" formatCode="#,##0">
                  <c:v>907.0</c:v>
                </c:pt>
                <c:pt idx="34" formatCode="#,##0">
                  <c:v>1406.0</c:v>
                </c:pt>
                <c:pt idx="35" formatCode="#,##0">
                  <c:v>2406.0</c:v>
                </c:pt>
                <c:pt idx="36" formatCode="#,##0">
                  <c:v>1502.0</c:v>
                </c:pt>
                <c:pt idx="37" formatCode="#,##0">
                  <c:v>446.0</c:v>
                </c:pt>
                <c:pt idx="38" formatCode="#,##0">
                  <c:v>757.0</c:v>
                </c:pt>
                <c:pt idx="39" formatCode="#,##0">
                  <c:v>2786.0</c:v>
                </c:pt>
                <c:pt idx="40" formatCode="#,##0">
                  <c:v>440.0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8A-4A1A-9454-5B35F2C63E59}"/>
            </c:ext>
          </c:extLst>
        </c:ser>
        <c:ser>
          <c:idx val="1"/>
          <c:order val="1"/>
          <c:tx>
            <c:v>4-Year Running Average</c:v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circle"/>
            <c:size val="5"/>
            <c:spPr>
              <a:noFill/>
              <a:ln w="22225">
                <a:solidFill>
                  <a:schemeClr val="tx1"/>
                </a:solidFill>
              </a:ln>
            </c:spPr>
          </c:marker>
          <c:cat>
            <c:numRef>
              <c:f>'SR Sockeye Data'!$A$4:$A$49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'SR Sockeye Data'!$G$4:$G$49</c:f>
              <c:numCache>
                <c:formatCode>General</c:formatCode>
                <c:ptCount val="46"/>
                <c:pt idx="8" formatCode="#,##0">
                  <c:v>185.25</c:v>
                </c:pt>
                <c:pt idx="9" formatCode="#,##0">
                  <c:v>187.5</c:v>
                </c:pt>
                <c:pt idx="10" formatCode="#,##0">
                  <c:v>141.75</c:v>
                </c:pt>
                <c:pt idx="11" formatCode="#,##0">
                  <c:v>94.0</c:v>
                </c:pt>
                <c:pt idx="12" formatCode="#,##0">
                  <c:v>47.25</c:v>
                </c:pt>
                <c:pt idx="13" formatCode="#,##0">
                  <c:v>26.75</c:v>
                </c:pt>
                <c:pt idx="14" formatCode="#,##0">
                  <c:v>19.0</c:v>
                </c:pt>
                <c:pt idx="15" formatCode="#,##0">
                  <c:v>14.25</c:v>
                </c:pt>
                <c:pt idx="16" formatCode="#,##0">
                  <c:v>9.25</c:v>
                </c:pt>
                <c:pt idx="17" formatCode="#,##0">
                  <c:v>4.0</c:v>
                </c:pt>
                <c:pt idx="18" formatCode="#,##0">
                  <c:v>7.25</c:v>
                </c:pt>
                <c:pt idx="19" formatCode="#,##0">
                  <c:v>7.75</c:v>
                </c:pt>
                <c:pt idx="20" formatCode="#,##0">
                  <c:v>6.75</c:v>
                </c:pt>
                <c:pt idx="21" formatCode="#,##0">
                  <c:v>7.0</c:v>
                </c:pt>
                <c:pt idx="22" formatCode="#,##0">
                  <c:v>7.0</c:v>
                </c:pt>
                <c:pt idx="23" formatCode="#,##0">
                  <c:v>7.0</c:v>
                </c:pt>
                <c:pt idx="24" formatCode="#,##0">
                  <c:v>10.25</c:v>
                </c:pt>
                <c:pt idx="25" formatCode="#,##0">
                  <c:v>93.75</c:v>
                </c:pt>
                <c:pt idx="26" formatCode="#,##0">
                  <c:v>100.75</c:v>
                </c:pt>
                <c:pt idx="27" formatCode="#,##0">
                  <c:v>118.25</c:v>
                </c:pt>
                <c:pt idx="28" formatCode="#,##0">
                  <c:v>120.25</c:v>
                </c:pt>
                <c:pt idx="29" formatCode="#,##0">
                  <c:v>64.25</c:v>
                </c:pt>
                <c:pt idx="30" formatCode="#,##0">
                  <c:v>57.75</c:v>
                </c:pt>
                <c:pt idx="31" formatCode="#,##0">
                  <c:v>43.5</c:v>
                </c:pt>
                <c:pt idx="32" formatCode="#,##0">
                  <c:v>50.75</c:v>
                </c:pt>
                <c:pt idx="33" formatCode="#,##0">
                  <c:v>249.25</c:v>
                </c:pt>
                <c:pt idx="34" formatCode="#,##0">
                  <c:v>596.0</c:v>
                </c:pt>
                <c:pt idx="35" formatCode="#,##0">
                  <c:v>1193.5</c:v>
                </c:pt>
                <c:pt idx="36" formatCode="#,##0">
                  <c:v>1555.25</c:v>
                </c:pt>
                <c:pt idx="37" formatCode="#,##0">
                  <c:v>1440.0</c:v>
                </c:pt>
                <c:pt idx="38" formatCode="#,##0">
                  <c:v>1277.75</c:v>
                </c:pt>
                <c:pt idx="39" formatCode="#,##0">
                  <c:v>1372.75</c:v>
                </c:pt>
                <c:pt idx="40" formatCode="#,##0">
                  <c:v>1107.25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8A-4A1A-9454-5B35F2C63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2511016"/>
        <c:axId val="-2092502648"/>
      </c:lineChart>
      <c:catAx>
        <c:axId val="-2092511016"/>
        <c:scaling>
          <c:orientation val="minMax"/>
        </c:scaling>
        <c:delete val="0"/>
        <c:axPos val="b"/>
        <c:majorGridlines>
          <c:spPr>
            <a:ln w="635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-2092502648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-2092502648"/>
        <c:scaling>
          <c:orientation val="minMax"/>
          <c:max val="4000.0"/>
        </c:scaling>
        <c:delete val="0"/>
        <c:axPos val="l"/>
        <c:majorGridlines/>
        <c:minorGridlines>
          <c:spPr>
            <a:ln>
              <a:solidFill>
                <a:schemeClr val="bg1">
                  <a:lumMod val="65000"/>
                </a:schemeClr>
              </a:solidFill>
              <a:prstDash val="sysDot"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Abundance 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-2092511016"/>
        <c:crosses val="autoZero"/>
        <c:crossBetween val="midCat"/>
        <c:majorUnit val="1000.0"/>
        <c:minorUnit val="200.0"/>
      </c:valAx>
      <c:spPr>
        <a:noFill/>
        <a:ln w="12700"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noFill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AMIP Trend Metrics for Chinook</a:t>
            </a:r>
            <a:r>
              <a:rPr lang="en-US" baseline="0"/>
              <a:t> salmon</a:t>
            </a:r>
            <a:endParaRPr lang="en-US"/>
          </a:p>
          <a:p>
            <a:pPr>
              <a:defRPr/>
            </a:pPr>
            <a:r>
              <a:rPr lang="en-US"/>
              <a:t>[regressions of ln (adult abundance +1) vs time (5 yr frames)]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312768596233"/>
          <c:y val="0.131669267514027"/>
          <c:w val="0.828566352282888"/>
          <c:h val="0.685501407634182"/>
        </c:manualLayout>
      </c:layout>
      <c:lineChart>
        <c:grouping val="standard"/>
        <c:varyColors val="0"/>
        <c:ser>
          <c:idx val="1"/>
          <c:order val="0"/>
          <c:tx>
            <c:v>SR spr/sum Chinook</c:v>
          </c:tx>
          <c:spPr>
            <a:ln w="19050">
              <a:solidFill>
                <a:srgbClr val="0070C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70C0"/>
              </a:solidFill>
              <a:ln w="19050">
                <a:solidFill>
                  <a:srgbClr val="0070C0"/>
                </a:solidFill>
              </a:ln>
            </c:spPr>
          </c:marker>
          <c:cat>
            <c:numRef>
              <c:f>'Steelhead DPSs Data'!$J$5:$J$50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'Chinook ESUs Data'!$N$5:$N$50</c:f>
              <c:numCache>
                <c:formatCode>0.00</c:formatCode>
                <c:ptCount val="46"/>
                <c:pt idx="8">
                  <c:v>-0.138611805703436</c:v>
                </c:pt>
                <c:pt idx="9">
                  <c:v>-0.17714084439933</c:v>
                </c:pt>
                <c:pt idx="10">
                  <c:v>-0.0528346685169632</c:v>
                </c:pt>
                <c:pt idx="11">
                  <c:v>-0.0188504069053263</c:v>
                </c:pt>
                <c:pt idx="12">
                  <c:v>0.0198582828379449</c:v>
                </c:pt>
                <c:pt idx="13">
                  <c:v>0.0566202550012804</c:v>
                </c:pt>
                <c:pt idx="14">
                  <c:v>-0.084322777306893</c:v>
                </c:pt>
                <c:pt idx="15">
                  <c:v>-0.0556962662859469</c:v>
                </c:pt>
                <c:pt idx="16">
                  <c:v>-0.117469854804932</c:v>
                </c:pt>
                <c:pt idx="17">
                  <c:v>0.0200749675322664</c:v>
                </c:pt>
                <c:pt idx="18">
                  <c:v>0.163031737050532</c:v>
                </c:pt>
                <c:pt idx="19">
                  <c:v>-0.245425020354929</c:v>
                </c:pt>
                <c:pt idx="20">
                  <c:v>-0.511091464081671</c:v>
                </c:pt>
                <c:pt idx="21">
                  <c:v>-0.486528456898686</c:v>
                </c:pt>
                <c:pt idx="22">
                  <c:v>-0.0950467272550934</c:v>
                </c:pt>
                <c:pt idx="23">
                  <c:v>0.437815855110619</c:v>
                </c:pt>
                <c:pt idx="24">
                  <c:v>0.252183051288814</c:v>
                </c:pt>
                <c:pt idx="25">
                  <c:v>0.0952696109197459</c:v>
                </c:pt>
                <c:pt idx="26">
                  <c:v>0.423821062030682</c:v>
                </c:pt>
                <c:pt idx="27">
                  <c:v>0.548616185201462</c:v>
                </c:pt>
                <c:pt idx="28">
                  <c:v>0.613341765682168</c:v>
                </c:pt>
                <c:pt idx="29">
                  <c:v>0.15517036123669</c:v>
                </c:pt>
                <c:pt idx="30">
                  <c:v>-0.337662879429053</c:v>
                </c:pt>
                <c:pt idx="31">
                  <c:v>-0.350758294165135</c:v>
                </c:pt>
                <c:pt idx="32">
                  <c:v>-0.388083387731523</c:v>
                </c:pt>
                <c:pt idx="33">
                  <c:v>-0.0778649668123204</c:v>
                </c:pt>
                <c:pt idx="34">
                  <c:v>0.134698579437081</c:v>
                </c:pt>
                <c:pt idx="35">
                  <c:v>0.271497365870958</c:v>
                </c:pt>
                <c:pt idx="36">
                  <c:v>0.287572439390279</c:v>
                </c:pt>
                <c:pt idx="37">
                  <c:v>0.127339906925031</c:v>
                </c:pt>
                <c:pt idx="38">
                  <c:v>-0.00715616765614477</c:v>
                </c:pt>
                <c:pt idx="39">
                  <c:v>-0.0111690551100462</c:v>
                </c:pt>
                <c:pt idx="40">
                  <c:v>0.00595226740607817</c:v>
                </c:pt>
                <c:pt idx="41">
                  <c:v>-0.043248362358163</c:v>
                </c:pt>
                <c:pt idx="42" formatCode="0.000">
                  <c:v>-0.315354420467536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C57-4692-A1BE-6F69EF5713BD}"/>
            </c:ext>
          </c:extLst>
        </c:ser>
        <c:ser>
          <c:idx val="2"/>
          <c:order val="1"/>
          <c:tx>
            <c:v>UCR spr Chinook</c:v>
          </c:tx>
          <c:spPr>
            <a:ln w="19050">
              <a:solidFill>
                <a:srgbClr val="00B050"/>
              </a:solidFill>
              <a:prstDash val="sysDash"/>
            </a:ln>
          </c:spPr>
          <c:marker>
            <c:symbol val="square"/>
            <c:size val="5"/>
            <c:spPr>
              <a:noFill/>
              <a:ln w="22225">
                <a:solidFill>
                  <a:srgbClr val="00B050"/>
                </a:solidFill>
              </a:ln>
            </c:spPr>
          </c:marker>
          <c:cat>
            <c:numRef>
              <c:f>'Steelhead DPSs Data'!$J$5:$J$50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'Chinook ESUs Data'!$X$5:$X$50</c:f>
              <c:numCache>
                <c:formatCode>0.00</c:formatCode>
                <c:ptCount val="46"/>
                <c:pt idx="8">
                  <c:v>0.514916489628272</c:v>
                </c:pt>
                <c:pt idx="9">
                  <c:v>0.135410050502322</c:v>
                </c:pt>
                <c:pt idx="10">
                  <c:v>0.219575773476521</c:v>
                </c:pt>
                <c:pt idx="11">
                  <c:v>0.0996630777455332</c:v>
                </c:pt>
                <c:pt idx="12">
                  <c:v>-0.0423642489554172</c:v>
                </c:pt>
                <c:pt idx="13">
                  <c:v>-0.0663339231646574</c:v>
                </c:pt>
                <c:pt idx="14">
                  <c:v>-0.176619734002942</c:v>
                </c:pt>
                <c:pt idx="15">
                  <c:v>-0.120884765055825</c:v>
                </c:pt>
                <c:pt idx="16">
                  <c:v>-0.245848492489571</c:v>
                </c:pt>
                <c:pt idx="17">
                  <c:v>-0.106184104400683</c:v>
                </c:pt>
                <c:pt idx="18">
                  <c:v>0.0283219677366785</c:v>
                </c:pt>
                <c:pt idx="19">
                  <c:v>-0.163951043053278</c:v>
                </c:pt>
                <c:pt idx="20">
                  <c:v>-0.670711298597846</c:v>
                </c:pt>
                <c:pt idx="21">
                  <c:v>-0.9456343114879</c:v>
                </c:pt>
                <c:pt idx="22">
                  <c:v>-0.468047761039545</c:v>
                </c:pt>
                <c:pt idx="23">
                  <c:v>-0.0476552429897672</c:v>
                </c:pt>
                <c:pt idx="24">
                  <c:v>0.343396104111452</c:v>
                </c:pt>
                <c:pt idx="25">
                  <c:v>0.318038215580568</c:v>
                </c:pt>
                <c:pt idx="26">
                  <c:v>0.561176492708153</c:v>
                </c:pt>
                <c:pt idx="27">
                  <c:v>0.759135481397784</c:v>
                </c:pt>
                <c:pt idx="28">
                  <c:v>0.324353969147135</c:v>
                </c:pt>
                <c:pt idx="29">
                  <c:v>-0.0465962867638432</c:v>
                </c:pt>
                <c:pt idx="30">
                  <c:v>-0.312853803164656</c:v>
                </c:pt>
                <c:pt idx="31">
                  <c:v>-0.194902561492731</c:v>
                </c:pt>
                <c:pt idx="32">
                  <c:v>-0.139956577335791</c:v>
                </c:pt>
                <c:pt idx="33">
                  <c:v>-0.08729746193816</c:v>
                </c:pt>
                <c:pt idx="34">
                  <c:v>-0.0370888737549513</c:v>
                </c:pt>
                <c:pt idx="35">
                  <c:v>0.224176034702163</c:v>
                </c:pt>
                <c:pt idx="36">
                  <c:v>0.283103583598811</c:v>
                </c:pt>
                <c:pt idx="37">
                  <c:v>0.309021551064411</c:v>
                </c:pt>
                <c:pt idx="38">
                  <c:v>0.235737042301803</c:v>
                </c:pt>
                <c:pt idx="39">
                  <c:v>0.122183227904791</c:v>
                </c:pt>
                <c:pt idx="40">
                  <c:v>0.161151842121214</c:v>
                </c:pt>
                <c:pt idx="41">
                  <c:v>0.0207660161069621</c:v>
                </c:pt>
                <c:pt idx="42" formatCode="0.000">
                  <c:v>-0.130767057703226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57-4692-A1BE-6F69EF5713BD}"/>
            </c:ext>
          </c:extLst>
        </c:ser>
        <c:ser>
          <c:idx val="0"/>
          <c:order val="2"/>
          <c:tx>
            <c:v>SR fall Chinook</c:v>
          </c:tx>
          <c:spPr>
            <a:ln w="25400">
              <a:solidFill>
                <a:schemeClr val="accent6">
                  <a:lumMod val="50000"/>
                </a:schemeClr>
              </a:solidFill>
              <a:prstDash val="dash"/>
            </a:ln>
          </c:spPr>
          <c:marker>
            <c:symbol val="triangle"/>
            <c:size val="7"/>
            <c:spPr>
              <a:noFill/>
              <a:ln w="19050">
                <a:solidFill>
                  <a:schemeClr val="accent6">
                    <a:lumMod val="50000"/>
                  </a:schemeClr>
                </a:solidFill>
              </a:ln>
            </c:spPr>
          </c:marker>
          <c:cat>
            <c:numRef>
              <c:f>'Steelhead DPSs Data'!$J$5:$J$50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'Chinook ESUs Data'!$E$5:$E$50</c:f>
              <c:numCache>
                <c:formatCode>0.00</c:formatCode>
                <c:ptCount val="46"/>
                <c:pt idx="4">
                  <c:v>-0.246423355835805</c:v>
                </c:pt>
                <c:pt idx="5">
                  <c:v>-0.175781058708996</c:v>
                </c:pt>
                <c:pt idx="6">
                  <c:v>-0.199857970049364</c:v>
                </c:pt>
                <c:pt idx="7">
                  <c:v>-0.0149504263072789</c:v>
                </c:pt>
                <c:pt idx="8">
                  <c:v>0.0158873433468575</c:v>
                </c:pt>
                <c:pt idx="9">
                  <c:v>-0.0425709872701383</c:v>
                </c:pt>
                <c:pt idx="10">
                  <c:v>-0.0291580083371903</c:v>
                </c:pt>
                <c:pt idx="11">
                  <c:v>-0.0919740614894013</c:v>
                </c:pt>
                <c:pt idx="12">
                  <c:v>-0.0722822903384332</c:v>
                </c:pt>
                <c:pt idx="13">
                  <c:v>-0.0293222222635055</c:v>
                </c:pt>
                <c:pt idx="14">
                  <c:v>-0.0986730856226061</c:v>
                </c:pt>
                <c:pt idx="15">
                  <c:v>-0.332657427328916</c:v>
                </c:pt>
                <c:pt idx="16">
                  <c:v>-0.108563512004089</c:v>
                </c:pt>
                <c:pt idx="17">
                  <c:v>0.0873074916832762</c:v>
                </c:pt>
                <c:pt idx="18">
                  <c:v>0.378114360654689</c:v>
                </c:pt>
                <c:pt idx="19">
                  <c:v>0.412423560788406</c:v>
                </c:pt>
                <c:pt idx="20">
                  <c:v>-0.0109914851421879</c:v>
                </c:pt>
                <c:pt idx="21">
                  <c:v>-0.0446810024997491</c:v>
                </c:pt>
                <c:pt idx="22">
                  <c:v>0.0595480096375223</c:v>
                </c:pt>
                <c:pt idx="23">
                  <c:v>0.0257391498273148</c:v>
                </c:pt>
                <c:pt idx="24">
                  <c:v>0.116188573638771</c:v>
                </c:pt>
                <c:pt idx="25">
                  <c:v>0.129728891158325</c:v>
                </c:pt>
                <c:pt idx="26">
                  <c:v>0.505451583929501</c:v>
                </c:pt>
                <c:pt idx="27">
                  <c:v>0.560224249301889</c:v>
                </c:pt>
                <c:pt idx="28">
                  <c:v>0.350831929761661</c:v>
                </c:pt>
                <c:pt idx="29">
                  <c:v>0.161692357319149</c:v>
                </c:pt>
                <c:pt idx="30">
                  <c:v>-0.102682900375515</c:v>
                </c:pt>
                <c:pt idx="31">
                  <c:v>-0.00734847093766548</c:v>
                </c:pt>
                <c:pt idx="32">
                  <c:v>-0.147995135877832</c:v>
                </c:pt>
                <c:pt idx="33">
                  <c:v>0.0296204961156064</c:v>
                </c:pt>
                <c:pt idx="34">
                  <c:v>0.175575083823443</c:v>
                </c:pt>
                <c:pt idx="35">
                  <c:v>0.324155945010717</c:v>
                </c:pt>
                <c:pt idx="36">
                  <c:v>0.365155006414242</c:v>
                </c:pt>
                <c:pt idx="37">
                  <c:v>0.292812442655376</c:v>
                </c:pt>
                <c:pt idx="38">
                  <c:v>0.336120543067479</c:v>
                </c:pt>
                <c:pt idx="39">
                  <c:v>0.202288932639239</c:v>
                </c:pt>
                <c:pt idx="40">
                  <c:v>0.132895160471522</c:v>
                </c:pt>
                <c:pt idx="41">
                  <c:v>-0.082785551914028</c:v>
                </c:pt>
                <c:pt idx="42" formatCode="0.000">
                  <c:v>-0.230702431346902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C57-4692-A1BE-6F69EF571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4876200"/>
        <c:axId val="-2094789960"/>
      </c:lineChart>
      <c:catAx>
        <c:axId val="-20948762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  <a:prstDash val="sysDot"/>
            </a:ln>
          </c:spPr>
        </c:min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Year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low"/>
        <c:txPr>
          <a:bodyPr/>
          <a:lstStyle/>
          <a:p>
            <a:pPr>
              <a:defRPr sz="1200" b="1"/>
            </a:pPr>
            <a:endParaRPr lang="en-US"/>
          </a:p>
        </c:txPr>
        <c:crossAx val="-20947899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-2094789960"/>
        <c:scaling>
          <c:orientation val="minMax"/>
          <c:max val="1.0"/>
          <c:min val="-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400"/>
                  <a:t>Slope of Regression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-2094876200"/>
        <c:crossesAt val="1.0"/>
        <c:crossBetween val="midCat"/>
      </c:valAx>
    </c:plotArea>
    <c:legend>
      <c:legendPos val="b"/>
      <c:overlay val="0"/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AMIP Trend Metrics for Steelhead</a:t>
            </a:r>
          </a:p>
          <a:p>
            <a:pPr>
              <a:defRPr/>
            </a:pPr>
            <a:r>
              <a:rPr lang="en-US"/>
              <a:t>[regressions of ln (adult abundance +1) vs time (5 yr frames)]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312768596233"/>
          <c:y val="0.131669267514027"/>
          <c:w val="0.828566352282888"/>
          <c:h val="0.685501407634182"/>
        </c:manualLayout>
      </c:layout>
      <c:lineChart>
        <c:grouping val="standard"/>
        <c:varyColors val="0"/>
        <c:ser>
          <c:idx val="3"/>
          <c:order val="0"/>
          <c:tx>
            <c:v>SR Steelhead</c:v>
          </c:tx>
          <c:spPr>
            <a:ln>
              <a:solidFill>
                <a:srgbClr val="0070C0"/>
              </a:solidFill>
              <a:prstDash val="dash"/>
            </a:ln>
          </c:spPr>
          <c:marker>
            <c:symbol val="circle"/>
            <c:size val="5"/>
            <c:spPr>
              <a:solidFill>
                <a:srgbClr val="0070C0"/>
              </a:solidFill>
              <a:ln w="25400">
                <a:solidFill>
                  <a:srgbClr val="0070C0"/>
                </a:solidFill>
              </a:ln>
            </c:spPr>
          </c:marker>
          <c:dPt>
            <c:idx val="16"/>
            <c:bubble3D val="0"/>
            <c:spPr>
              <a:ln w="25400">
                <a:solidFill>
                  <a:srgbClr val="0070C0"/>
                </a:solidFill>
                <a:prstDash val="sysDash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9F-4B7F-A6C5-6E30C7665914}"/>
              </c:ext>
            </c:extLst>
          </c:dPt>
          <c:cat>
            <c:numRef>
              <c:f>'Steelhead DPSs Data'!$J$5:$J$50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'Steelhead DPSs Data'!$E$5:$E$50</c:f>
              <c:numCache>
                <c:formatCode>0.00</c:formatCode>
                <c:ptCount val="46"/>
                <c:pt idx="15">
                  <c:v>-0.988959030942533</c:v>
                </c:pt>
                <c:pt idx="16">
                  <c:v>-0.182980800133194</c:v>
                </c:pt>
                <c:pt idx="17">
                  <c:v>-0.0142299103240393</c:v>
                </c:pt>
                <c:pt idx="18">
                  <c:v>-0.17131788512398</c:v>
                </c:pt>
                <c:pt idx="19">
                  <c:v>-0.12789995752757</c:v>
                </c:pt>
                <c:pt idx="20">
                  <c:v>-0.274374493259806</c:v>
                </c:pt>
                <c:pt idx="21">
                  <c:v>-0.203737062542383</c:v>
                </c:pt>
                <c:pt idx="22">
                  <c:v>0.0294739307851136</c:v>
                </c:pt>
                <c:pt idx="23">
                  <c:v>0.0658297728131719</c:v>
                </c:pt>
                <c:pt idx="24">
                  <c:v>0.117292961105713</c:v>
                </c:pt>
                <c:pt idx="25">
                  <c:v>0.232136322943509</c:v>
                </c:pt>
                <c:pt idx="26">
                  <c:v>0.38619868678936</c:v>
                </c:pt>
                <c:pt idx="27">
                  <c:v>0.432645474331633</c:v>
                </c:pt>
                <c:pt idx="28">
                  <c:v>0.267982649588703</c:v>
                </c:pt>
                <c:pt idx="29">
                  <c:v>-0.0083623579229874</c:v>
                </c:pt>
                <c:pt idx="30">
                  <c:v>-0.223392680126911</c:v>
                </c:pt>
                <c:pt idx="31" formatCode="0.000">
                  <c:v>-0.346705665493241</c:v>
                </c:pt>
                <c:pt idx="32">
                  <c:v>-0.230023392077654</c:v>
                </c:pt>
                <c:pt idx="33">
                  <c:v>-0.0163563865430769</c:v>
                </c:pt>
                <c:pt idx="34">
                  <c:v>0.263232637151993</c:v>
                </c:pt>
                <c:pt idx="35">
                  <c:v>0.416578615477736</c:v>
                </c:pt>
                <c:pt idx="36">
                  <c:v>0.262895212042208</c:v>
                </c:pt>
                <c:pt idx="37">
                  <c:v>-0.0142740245083559</c:v>
                </c:pt>
                <c:pt idx="38">
                  <c:v>-0.168973461572522</c:v>
                </c:pt>
                <c:pt idx="39">
                  <c:v>-0.0368069253605268</c:v>
                </c:pt>
                <c:pt idx="40">
                  <c:v>0.0381831539349562</c:v>
                </c:pt>
                <c:pt idx="41">
                  <c:v>-0.00356224305361703</c:v>
                </c:pt>
                <c:pt idx="42" formatCode="0.000">
                  <c:v>-0.155549816530178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49F-4B7F-A6C5-6E30C7665914}"/>
            </c:ext>
          </c:extLst>
        </c:ser>
        <c:ser>
          <c:idx val="4"/>
          <c:order val="1"/>
          <c:tx>
            <c:v>UCR Steelhead</c:v>
          </c:tx>
          <c:spPr>
            <a:ln w="25400">
              <a:solidFill>
                <a:srgbClr val="00B050"/>
              </a:solidFill>
              <a:prstDash val="sysDash"/>
            </a:ln>
          </c:spPr>
          <c:marker>
            <c:symbol val="circle"/>
            <c:size val="5"/>
            <c:spPr>
              <a:noFill/>
              <a:ln w="25400">
                <a:solidFill>
                  <a:srgbClr val="00B050"/>
                </a:solidFill>
              </a:ln>
            </c:spPr>
          </c:marker>
          <c:cat>
            <c:numRef>
              <c:f>'Steelhead DPSs Data'!$J$5:$J$50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'Steelhead DPSs Data'!$N$5:$N$50</c:f>
              <c:numCache>
                <c:formatCode>0.00</c:formatCode>
                <c:ptCount val="46"/>
                <c:pt idx="6">
                  <c:v>0.0933974104970065</c:v>
                </c:pt>
                <c:pt idx="7">
                  <c:v>0.0715739839894511</c:v>
                </c:pt>
                <c:pt idx="8">
                  <c:v>0.073037202108735</c:v>
                </c:pt>
                <c:pt idx="9">
                  <c:v>0.0869232618323436</c:v>
                </c:pt>
                <c:pt idx="10">
                  <c:v>0.197125475047315</c:v>
                </c:pt>
                <c:pt idx="11">
                  <c:v>0.174812054014664</c:v>
                </c:pt>
                <c:pt idx="12">
                  <c:v>0.221932907968108</c:v>
                </c:pt>
                <c:pt idx="13">
                  <c:v>0.105107597133025</c:v>
                </c:pt>
                <c:pt idx="14">
                  <c:v>-0.0234426204395935</c:v>
                </c:pt>
                <c:pt idx="15">
                  <c:v>-0.119331761238172</c:v>
                </c:pt>
                <c:pt idx="16">
                  <c:v>-0.126387225226637</c:v>
                </c:pt>
                <c:pt idx="17">
                  <c:v>-0.0959722199784539</c:v>
                </c:pt>
                <c:pt idx="18">
                  <c:v>-0.218633434774191</c:v>
                </c:pt>
                <c:pt idx="19">
                  <c:v>-0.230953717187191</c:v>
                </c:pt>
                <c:pt idx="20">
                  <c:v>-0.2674121982086</c:v>
                </c:pt>
                <c:pt idx="21">
                  <c:v>-0.119343013897759</c:v>
                </c:pt>
                <c:pt idx="22">
                  <c:v>-0.0299339726092328</c:v>
                </c:pt>
                <c:pt idx="23">
                  <c:v>-0.0139996837809853</c:v>
                </c:pt>
                <c:pt idx="24">
                  <c:v>0.0744899851106075</c:v>
                </c:pt>
                <c:pt idx="25">
                  <c:v>0.260046831679487</c:v>
                </c:pt>
                <c:pt idx="26">
                  <c:v>0.489278729858493</c:v>
                </c:pt>
                <c:pt idx="27">
                  <c:v>0.375863797396871</c:v>
                </c:pt>
                <c:pt idx="28">
                  <c:v>0.169084626658235</c:v>
                </c:pt>
                <c:pt idx="29">
                  <c:v>-0.0214663236357961</c:v>
                </c:pt>
                <c:pt idx="30">
                  <c:v>-0.120508085799363</c:v>
                </c:pt>
                <c:pt idx="31">
                  <c:v>-0.105367748173665</c:v>
                </c:pt>
                <c:pt idx="32">
                  <c:v>-0.0657065701041367</c:v>
                </c:pt>
                <c:pt idx="33">
                  <c:v>-0.0108097673923705</c:v>
                </c:pt>
                <c:pt idx="34">
                  <c:v>0.232424404235452</c:v>
                </c:pt>
                <c:pt idx="35">
                  <c:v>0.403817363341115</c:v>
                </c:pt>
                <c:pt idx="36">
                  <c:v>0.209803642142975</c:v>
                </c:pt>
                <c:pt idx="37">
                  <c:v>-0.0257299968403005</c:v>
                </c:pt>
                <c:pt idx="38">
                  <c:v>-0.153134584981957</c:v>
                </c:pt>
                <c:pt idx="39">
                  <c:v>-0.0150539525404366</c:v>
                </c:pt>
                <c:pt idx="40">
                  <c:v>0.0590089054568461</c:v>
                </c:pt>
                <c:pt idx="41" formatCode="0.000">
                  <c:v>-0.181798846600549</c:v>
                </c:pt>
                <c:pt idx="42" formatCode="0.000">
                  <c:v>-0.388240809688474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49F-4B7F-A6C5-6E30C7665914}"/>
            </c:ext>
          </c:extLst>
        </c:ser>
        <c:ser>
          <c:idx val="5"/>
          <c:order val="2"/>
          <c:tx>
            <c:v>MCR Steelhead (Yakama R.)</c:v>
          </c:tx>
          <c:spPr>
            <a:ln w="25400">
              <a:solidFill>
                <a:schemeClr val="accent6">
                  <a:lumMod val="50000"/>
                </a:schemeClr>
              </a:solidFill>
              <a:prstDash val="dash"/>
            </a:ln>
          </c:spPr>
          <c:marker>
            <c:symbol val="triangle"/>
            <c:size val="6"/>
            <c:spPr>
              <a:noFill/>
              <a:ln w="25400">
                <a:solidFill>
                  <a:schemeClr val="accent6">
                    <a:lumMod val="50000"/>
                  </a:schemeClr>
                </a:solidFill>
              </a:ln>
            </c:spPr>
          </c:marker>
          <c:cat>
            <c:numRef>
              <c:f>'Steelhead DPSs Data'!$J$5:$J$50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'Steelhead DPSs Data'!$W$5:$W$50</c:f>
              <c:numCache>
                <c:formatCode>General</c:formatCode>
                <c:ptCount val="46"/>
                <c:pt idx="13" formatCode="0.00">
                  <c:v>-0.891429407770697</c:v>
                </c:pt>
                <c:pt idx="14" formatCode="0.00">
                  <c:v>-0.636867305437882</c:v>
                </c:pt>
                <c:pt idx="15" formatCode="0.00">
                  <c:v>-0.419117180107308</c:v>
                </c:pt>
                <c:pt idx="16" formatCode="0.00">
                  <c:v>-0.0891501258417293</c:v>
                </c:pt>
                <c:pt idx="17" formatCode="0.00">
                  <c:v>0.10870691027433</c:v>
                </c:pt>
                <c:pt idx="18" formatCode="0.00">
                  <c:v>-0.0180576384498335</c:v>
                </c:pt>
                <c:pt idx="19" formatCode="0.00">
                  <c:v>-0.103836765335845</c:v>
                </c:pt>
                <c:pt idx="20" formatCode="0.00">
                  <c:v>-0.326721807975887</c:v>
                </c:pt>
                <c:pt idx="21" formatCode="0.00">
                  <c:v>-0.0459124265916095</c:v>
                </c:pt>
                <c:pt idx="22" formatCode="0.00">
                  <c:v>0.126078278372539</c:v>
                </c:pt>
                <c:pt idx="23" formatCode="0.00">
                  <c:v>0.113267411261829</c:v>
                </c:pt>
                <c:pt idx="24" formatCode="0.00">
                  <c:v>0.255483584952996</c:v>
                </c:pt>
                <c:pt idx="25" formatCode="0.00">
                  <c:v>0.280128128842497</c:v>
                </c:pt>
                <c:pt idx="26" formatCode="0.00">
                  <c:v>0.420046469538632</c:v>
                </c:pt>
                <c:pt idx="27" formatCode="0.00">
                  <c:v>0.258124454882649</c:v>
                </c:pt>
                <c:pt idx="28" formatCode="0.00">
                  <c:v>0.0786024284692812</c:v>
                </c:pt>
                <c:pt idx="29" formatCode="0.00">
                  <c:v>-0.0279099530329717</c:v>
                </c:pt>
                <c:pt idx="30" formatCode="0.00">
                  <c:v>-0.118982514662522</c:v>
                </c:pt>
                <c:pt idx="31" formatCode="0.00">
                  <c:v>-0.104285194920845</c:v>
                </c:pt>
                <c:pt idx="32" formatCode="0.00">
                  <c:v>-0.059737797118878</c:v>
                </c:pt>
                <c:pt idx="33" formatCode="0.00">
                  <c:v>0.0455376609636919</c:v>
                </c:pt>
                <c:pt idx="34" formatCode="0.00">
                  <c:v>0.320834327384749</c:v>
                </c:pt>
                <c:pt idx="35" formatCode="0.00">
                  <c:v>0.354267464610939</c:v>
                </c:pt>
                <c:pt idx="36" formatCode="0.00">
                  <c:v>0.199538141888697</c:v>
                </c:pt>
                <c:pt idx="37" formatCode="0.00">
                  <c:v>0.0476893941792399</c:v>
                </c:pt>
                <c:pt idx="38" formatCode="0.00">
                  <c:v>-0.125535950617023</c:v>
                </c:pt>
                <c:pt idx="39" formatCode="0.00">
                  <c:v>-0.0660326438168738</c:v>
                </c:pt>
                <c:pt idx="40" formatCode="0.00">
                  <c:v>-0.0729050636190998</c:v>
                </c:pt>
                <c:pt idx="41" formatCode="0.00">
                  <c:v>-0.210528001449956</c:v>
                </c:pt>
                <c:pt idx="42" formatCode="0.000">
                  <c:v>-0.350851829647418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49F-4B7F-A6C5-6E30C7665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7983368"/>
        <c:axId val="-2077974472"/>
      </c:lineChart>
      <c:catAx>
        <c:axId val="-20779833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  <a:prstDash val="sysDot"/>
            </a:ln>
          </c:spPr>
        </c:min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Year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low"/>
        <c:txPr>
          <a:bodyPr/>
          <a:lstStyle/>
          <a:p>
            <a:pPr>
              <a:defRPr sz="1200" b="1"/>
            </a:pPr>
            <a:endParaRPr lang="en-US"/>
          </a:p>
        </c:txPr>
        <c:crossAx val="-20779744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-2077974472"/>
        <c:scaling>
          <c:orientation val="minMax"/>
          <c:max val="1.0"/>
          <c:min val="-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400"/>
                  <a:t>Slope of Regression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-2077983368"/>
        <c:crossesAt val="1.0"/>
        <c:crossBetween val="midCat"/>
      </c:valAx>
    </c:plotArea>
    <c:legend>
      <c:legendPos val="b"/>
      <c:overlay val="0"/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AMIP Triggers</a:t>
            </a:r>
            <a:r>
              <a:rPr lang="en-US" baseline="0"/>
              <a:t> and </a:t>
            </a:r>
            <a:r>
              <a:rPr lang="en-US"/>
              <a:t>Abundance of </a:t>
            </a:r>
          </a:p>
          <a:p>
            <a:pPr>
              <a:defRPr/>
            </a:pPr>
            <a:r>
              <a:rPr lang="en-US"/>
              <a:t>Wild Snake River Fall Chinook at Lower Granite Dam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Abundance</c:v>
          </c:tx>
          <c:spPr>
            <a:ln w="25400">
              <a:solidFill>
                <a:schemeClr val="tx2"/>
              </a:solidFill>
            </a:ln>
          </c:spPr>
          <c:marker>
            <c:symbol val="diamond"/>
            <c:size val="6"/>
            <c:spPr>
              <a:solidFill>
                <a:schemeClr val="tx2"/>
              </a:solidFill>
              <a:ln w="15875">
                <a:solidFill>
                  <a:schemeClr val="tx2"/>
                </a:solidFill>
              </a:ln>
            </c:spPr>
          </c:marker>
          <c:dPt>
            <c:idx val="3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625-47F1-BAA3-2522EEF28EA4}"/>
              </c:ext>
            </c:extLst>
          </c:dPt>
          <c:dPt>
            <c:idx val="3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625-47F1-BAA3-2522EEF28EA4}"/>
              </c:ext>
            </c:extLst>
          </c:dPt>
          <c:dPt>
            <c:idx val="38"/>
            <c:marker>
              <c:spPr>
                <a:solidFill>
                  <a:schemeClr val="tx2"/>
                </a:solidFill>
                <a:ln w="19050">
                  <a:solidFill>
                    <a:schemeClr val="tx2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625-47F1-BAA3-2522EEF28EA4}"/>
              </c:ext>
            </c:extLst>
          </c:dPt>
          <c:dPt>
            <c:idx val="4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625-47F1-BAA3-2522EEF28EA4}"/>
              </c:ext>
            </c:extLst>
          </c:dPt>
          <c:dPt>
            <c:idx val="42"/>
            <c:marker>
              <c:spPr>
                <a:solidFill>
                  <a:srgbClr val="FFC000"/>
                </a:solidFill>
                <a:ln w="15875">
                  <a:solidFill>
                    <a:schemeClr val="tx2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1625-47F1-BAA3-2522EEF28EA4}"/>
              </c:ext>
            </c:extLst>
          </c:dPt>
          <c:cat>
            <c:numRef>
              <c:f>'Chinook ESUs Data'!$J$5:$J$50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'Chinook ESUs Data'!$B$5:$B$50</c:f>
              <c:numCache>
                <c:formatCode>General</c:formatCode>
                <c:ptCount val="46"/>
                <c:pt idx="0">
                  <c:v>1000.0</c:v>
                </c:pt>
                <c:pt idx="1">
                  <c:v>470.0</c:v>
                </c:pt>
                <c:pt idx="2">
                  <c:v>600.0</c:v>
                </c:pt>
                <c:pt idx="3">
                  <c:v>640.0</c:v>
                </c:pt>
                <c:pt idx="4">
                  <c:v>500.0</c:v>
                </c:pt>
                <c:pt idx="5" formatCode="#,##0">
                  <c:v>450.0</c:v>
                </c:pt>
                <c:pt idx="6" formatCode="#,##0">
                  <c:v>340.0</c:v>
                </c:pt>
                <c:pt idx="7" formatCode="#,##0">
                  <c:v>720.0</c:v>
                </c:pt>
                <c:pt idx="8" formatCode="#,##0">
                  <c:v>428.0</c:v>
                </c:pt>
                <c:pt idx="9" formatCode="#,##0">
                  <c:v>324.0</c:v>
                </c:pt>
                <c:pt idx="10" formatCode="#,##0">
                  <c:v>438.0</c:v>
                </c:pt>
                <c:pt idx="11" formatCode="#,##0">
                  <c:v>449.0</c:v>
                </c:pt>
                <c:pt idx="12" formatCode="#,##0">
                  <c:v>253.0</c:v>
                </c:pt>
                <c:pt idx="13" formatCode="#,##0">
                  <c:v>368.0</c:v>
                </c:pt>
                <c:pt idx="14" formatCode="#,##0">
                  <c:v>295.0</c:v>
                </c:pt>
                <c:pt idx="15" formatCode="#,##0">
                  <c:v>78.0</c:v>
                </c:pt>
                <c:pt idx="16" formatCode="#,##0">
                  <c:v>318.0</c:v>
                </c:pt>
                <c:pt idx="17" formatCode="#,##0">
                  <c:v>549.0</c:v>
                </c:pt>
                <c:pt idx="18" formatCode="#,##0">
                  <c:v>742.0</c:v>
                </c:pt>
                <c:pt idx="19" formatCode="#,##0">
                  <c:v>406.0</c:v>
                </c:pt>
                <c:pt idx="20" formatCode="#,##0">
                  <c:v>350.0</c:v>
                </c:pt>
                <c:pt idx="21" formatCode="#,##0">
                  <c:v>639.0</c:v>
                </c:pt>
                <c:pt idx="22" formatCode="#,##0">
                  <c:v>797.0</c:v>
                </c:pt>
                <c:pt idx="23" formatCode="#,##0">
                  <c:v>306.0</c:v>
                </c:pt>
                <c:pt idx="24" formatCode="#,##0">
                  <c:v>905.0</c:v>
                </c:pt>
                <c:pt idx="25" formatCode="#,##0">
                  <c:v>1148.0</c:v>
                </c:pt>
                <c:pt idx="26" formatCode="#,##0">
                  <c:v>5163.0</c:v>
                </c:pt>
                <c:pt idx="27" formatCode="#,##0">
                  <c:v>2116.0</c:v>
                </c:pt>
                <c:pt idx="28" formatCode="#,##0">
                  <c:v>3856.0</c:v>
                </c:pt>
                <c:pt idx="29" formatCode="#,##0">
                  <c:v>2983.0</c:v>
                </c:pt>
                <c:pt idx="30" formatCode="#,##0">
                  <c:v>2602.0</c:v>
                </c:pt>
                <c:pt idx="31" formatCode="#,##0">
                  <c:v>2483.0</c:v>
                </c:pt>
                <c:pt idx="32" formatCode="#,##0">
                  <c:v>2016.0</c:v>
                </c:pt>
                <c:pt idx="33" formatCode="#,##0">
                  <c:v>3930.0</c:v>
                </c:pt>
                <c:pt idx="34" formatCode="#,##0">
                  <c:v>4977.0</c:v>
                </c:pt>
                <c:pt idx="35" formatCode="#,##0">
                  <c:v>7995.0</c:v>
                </c:pt>
                <c:pt idx="36" formatCode="#,##0">
                  <c:v>8778.0</c:v>
                </c:pt>
                <c:pt idx="37" formatCode="#,##0">
                  <c:v>12797.0</c:v>
                </c:pt>
                <c:pt idx="38" formatCode="#,##0">
                  <c:v>21124.0</c:v>
                </c:pt>
                <c:pt idx="39" formatCode="#,##0">
                  <c:v>14172.0</c:v>
                </c:pt>
                <c:pt idx="40" formatCode="#,##0">
                  <c:v>16212.0</c:v>
                </c:pt>
                <c:pt idx="41" formatCode="#,##0">
                  <c:v>9656.0</c:v>
                </c:pt>
                <c:pt idx="42" formatCode="#,##0">
                  <c:v>8074.0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625-47F1-BAA3-2522EEF28EA4}"/>
            </c:ext>
          </c:extLst>
        </c:ser>
        <c:ser>
          <c:idx val="1"/>
          <c:order val="1"/>
          <c:tx>
            <c:v>4-Year Running Average</c:v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circle"/>
            <c:size val="5"/>
            <c:spPr>
              <a:noFill/>
              <a:ln w="22225">
                <a:solidFill>
                  <a:schemeClr val="tx1"/>
                </a:solidFill>
              </a:ln>
            </c:spPr>
          </c:marker>
          <c:dPt>
            <c:idx val="36"/>
            <c:marker>
              <c:spPr>
                <a:noFill/>
                <a:ln w="25400">
                  <a:solidFill>
                    <a:schemeClr val="tx1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625-47F1-BAA3-2522EEF28EA4}"/>
              </c:ext>
            </c:extLst>
          </c:dPt>
          <c:dPt>
            <c:idx val="3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625-47F1-BAA3-2522EEF28EA4}"/>
              </c:ext>
            </c:extLst>
          </c:dPt>
          <c:dPt>
            <c:idx val="3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625-47F1-BAA3-2522EEF28EA4}"/>
              </c:ext>
            </c:extLst>
          </c:dPt>
          <c:dPt>
            <c:idx val="4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1625-47F1-BAA3-2522EEF28EA4}"/>
              </c:ext>
            </c:extLst>
          </c:dPt>
          <c:dPt>
            <c:idx val="42"/>
            <c:marker>
              <c:spPr>
                <a:solidFill>
                  <a:srgbClr val="FFC000"/>
                </a:solidFill>
                <a:ln w="22225">
                  <a:solidFill>
                    <a:schemeClr val="tx1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1625-47F1-BAA3-2522EEF28EA4}"/>
              </c:ext>
            </c:extLst>
          </c:dPt>
          <c:cat>
            <c:numRef>
              <c:f>'Chinook ESUs Data'!$J$5:$J$50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'Chinook ESUs Data'!$C$5:$C$50</c:f>
              <c:numCache>
                <c:formatCode>#,##0</c:formatCode>
                <c:ptCount val="46"/>
                <c:pt idx="3">
                  <c:v>677.5</c:v>
                </c:pt>
                <c:pt idx="4">
                  <c:v>552.5</c:v>
                </c:pt>
                <c:pt idx="5">
                  <c:v>547.5</c:v>
                </c:pt>
                <c:pt idx="6">
                  <c:v>482.5</c:v>
                </c:pt>
                <c:pt idx="7">
                  <c:v>502.5</c:v>
                </c:pt>
                <c:pt idx="8">
                  <c:v>484.5</c:v>
                </c:pt>
                <c:pt idx="9">
                  <c:v>453.0</c:v>
                </c:pt>
                <c:pt idx="10">
                  <c:v>477.5</c:v>
                </c:pt>
                <c:pt idx="11">
                  <c:v>409.75</c:v>
                </c:pt>
                <c:pt idx="12">
                  <c:v>366.0</c:v>
                </c:pt>
                <c:pt idx="13">
                  <c:v>377.0</c:v>
                </c:pt>
                <c:pt idx="14">
                  <c:v>341.25</c:v>
                </c:pt>
                <c:pt idx="15">
                  <c:v>248.5</c:v>
                </c:pt>
                <c:pt idx="16">
                  <c:v>264.75</c:v>
                </c:pt>
                <c:pt idx="17">
                  <c:v>310.0</c:v>
                </c:pt>
                <c:pt idx="18">
                  <c:v>421.75</c:v>
                </c:pt>
                <c:pt idx="19">
                  <c:v>503.75</c:v>
                </c:pt>
                <c:pt idx="20">
                  <c:v>511.75</c:v>
                </c:pt>
                <c:pt idx="21">
                  <c:v>534.25</c:v>
                </c:pt>
                <c:pt idx="22">
                  <c:v>548.0</c:v>
                </c:pt>
                <c:pt idx="23">
                  <c:v>523.0</c:v>
                </c:pt>
                <c:pt idx="24">
                  <c:v>661.75</c:v>
                </c:pt>
                <c:pt idx="25">
                  <c:v>789.0</c:v>
                </c:pt>
                <c:pt idx="26">
                  <c:v>1880.5</c:v>
                </c:pt>
                <c:pt idx="27">
                  <c:v>2333.0</c:v>
                </c:pt>
                <c:pt idx="28">
                  <c:v>3070.75</c:v>
                </c:pt>
                <c:pt idx="29">
                  <c:v>3529.5</c:v>
                </c:pt>
                <c:pt idx="30">
                  <c:v>2889.25</c:v>
                </c:pt>
                <c:pt idx="31">
                  <c:v>2981.0</c:v>
                </c:pt>
                <c:pt idx="32">
                  <c:v>2521.0</c:v>
                </c:pt>
                <c:pt idx="33">
                  <c:v>2757.75</c:v>
                </c:pt>
                <c:pt idx="34">
                  <c:v>3351.5</c:v>
                </c:pt>
                <c:pt idx="35">
                  <c:v>4729.5</c:v>
                </c:pt>
                <c:pt idx="36">
                  <c:v>6420.0</c:v>
                </c:pt>
                <c:pt idx="37">
                  <c:v>8636.75</c:v>
                </c:pt>
                <c:pt idx="38">
                  <c:v>12673.5</c:v>
                </c:pt>
                <c:pt idx="39">
                  <c:v>14217.75</c:v>
                </c:pt>
                <c:pt idx="40">
                  <c:v>16076.25</c:v>
                </c:pt>
                <c:pt idx="41">
                  <c:v>15291.0</c:v>
                </c:pt>
                <c:pt idx="42">
                  <c:v>12028.5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1625-47F1-BAA3-2522EEF28EA4}"/>
            </c:ext>
          </c:extLst>
        </c:ser>
        <c:ser>
          <c:idx val="2"/>
          <c:order val="2"/>
          <c:tx>
            <c:v>Early Warning Trigger (20th %ile)</c:v>
          </c:tx>
          <c:spPr>
            <a:ln w="25400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'Chinook ESUs Data'!$J$5:$J$50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'Chinook ESUs Data'!$G$5:$G$50</c:f>
              <c:numCache>
                <c:formatCode>#,##0</c:formatCode>
                <c:ptCount val="46"/>
                <c:pt idx="3">
                  <c:v>400.0</c:v>
                </c:pt>
                <c:pt idx="4">
                  <c:v>400.0</c:v>
                </c:pt>
                <c:pt idx="5">
                  <c:v>400.0</c:v>
                </c:pt>
                <c:pt idx="6">
                  <c:v>400.0</c:v>
                </c:pt>
                <c:pt idx="7">
                  <c:v>400.0</c:v>
                </c:pt>
                <c:pt idx="8">
                  <c:v>400.0</c:v>
                </c:pt>
                <c:pt idx="9">
                  <c:v>400.0</c:v>
                </c:pt>
                <c:pt idx="10">
                  <c:v>400.0</c:v>
                </c:pt>
                <c:pt idx="11">
                  <c:v>400.0</c:v>
                </c:pt>
                <c:pt idx="12">
                  <c:v>400.0</c:v>
                </c:pt>
                <c:pt idx="13">
                  <c:v>400.0</c:v>
                </c:pt>
                <c:pt idx="14">
                  <c:v>400.0</c:v>
                </c:pt>
                <c:pt idx="15">
                  <c:v>400.0</c:v>
                </c:pt>
                <c:pt idx="16">
                  <c:v>400.0</c:v>
                </c:pt>
                <c:pt idx="17">
                  <c:v>400.0</c:v>
                </c:pt>
                <c:pt idx="18">
                  <c:v>400.0</c:v>
                </c:pt>
                <c:pt idx="19">
                  <c:v>400.0</c:v>
                </c:pt>
                <c:pt idx="20">
                  <c:v>400.0</c:v>
                </c:pt>
                <c:pt idx="21">
                  <c:v>400.0</c:v>
                </c:pt>
                <c:pt idx="22">
                  <c:v>400.0</c:v>
                </c:pt>
                <c:pt idx="23">
                  <c:v>400.0</c:v>
                </c:pt>
                <c:pt idx="24">
                  <c:v>400.0</c:v>
                </c:pt>
                <c:pt idx="25">
                  <c:v>400.0</c:v>
                </c:pt>
                <c:pt idx="26">
                  <c:v>400.0</c:v>
                </c:pt>
                <c:pt idx="27">
                  <c:v>400.0</c:v>
                </c:pt>
                <c:pt idx="28">
                  <c:v>400.0</c:v>
                </c:pt>
                <c:pt idx="29">
                  <c:v>400.0</c:v>
                </c:pt>
                <c:pt idx="30">
                  <c:v>400.0</c:v>
                </c:pt>
                <c:pt idx="31">
                  <c:v>400.0</c:v>
                </c:pt>
                <c:pt idx="32">
                  <c:v>400.0</c:v>
                </c:pt>
                <c:pt idx="33">
                  <c:v>400.0</c:v>
                </c:pt>
                <c:pt idx="34">
                  <c:v>400.0</c:v>
                </c:pt>
                <c:pt idx="35">
                  <c:v>400.0</c:v>
                </c:pt>
                <c:pt idx="36">
                  <c:v>400.0</c:v>
                </c:pt>
                <c:pt idx="37">
                  <c:v>400.0</c:v>
                </c:pt>
                <c:pt idx="38">
                  <c:v>400.0</c:v>
                </c:pt>
                <c:pt idx="39">
                  <c:v>400.0</c:v>
                </c:pt>
                <c:pt idx="40">
                  <c:v>400.0</c:v>
                </c:pt>
                <c:pt idx="41">
                  <c:v>400.0</c:v>
                </c:pt>
                <c:pt idx="42">
                  <c:v>400.0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625-47F1-BAA3-2522EEF28EA4}"/>
            </c:ext>
          </c:extLst>
        </c:ser>
        <c:ser>
          <c:idx val="3"/>
          <c:order val="3"/>
          <c:tx>
            <c:v>Significant Decline Trigger (10th %ile)</c:v>
          </c:tx>
          <c:spPr>
            <a:ln w="25400">
              <a:solidFill>
                <a:srgbClr val="C00000"/>
              </a:solidFill>
              <a:prstDash val="lgDash"/>
            </a:ln>
          </c:spPr>
          <c:marker>
            <c:symbol val="none"/>
          </c:marker>
          <c:cat>
            <c:numRef>
              <c:f>'Chinook ESUs Data'!$J$5:$J$50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'Chinook ESUs Data'!$H$5:$H$50</c:f>
              <c:numCache>
                <c:formatCode>#,##0</c:formatCode>
                <c:ptCount val="46"/>
                <c:pt idx="3">
                  <c:v>350.0</c:v>
                </c:pt>
                <c:pt idx="4">
                  <c:v>350.0</c:v>
                </c:pt>
                <c:pt idx="5">
                  <c:v>350.0</c:v>
                </c:pt>
                <c:pt idx="6">
                  <c:v>350.0</c:v>
                </c:pt>
                <c:pt idx="7">
                  <c:v>350.0</c:v>
                </c:pt>
                <c:pt idx="8">
                  <c:v>350.0</c:v>
                </c:pt>
                <c:pt idx="9">
                  <c:v>350.0</c:v>
                </c:pt>
                <c:pt idx="10">
                  <c:v>350.0</c:v>
                </c:pt>
                <c:pt idx="11">
                  <c:v>350.0</c:v>
                </c:pt>
                <c:pt idx="12">
                  <c:v>350.0</c:v>
                </c:pt>
                <c:pt idx="13">
                  <c:v>350.0</c:v>
                </c:pt>
                <c:pt idx="14">
                  <c:v>350.0</c:v>
                </c:pt>
                <c:pt idx="15">
                  <c:v>350.0</c:v>
                </c:pt>
                <c:pt idx="16">
                  <c:v>350.0</c:v>
                </c:pt>
                <c:pt idx="17">
                  <c:v>350.0</c:v>
                </c:pt>
                <c:pt idx="18">
                  <c:v>350.0</c:v>
                </c:pt>
                <c:pt idx="19">
                  <c:v>350.0</c:v>
                </c:pt>
                <c:pt idx="20">
                  <c:v>350.0</c:v>
                </c:pt>
                <c:pt idx="21">
                  <c:v>350.0</c:v>
                </c:pt>
                <c:pt idx="22">
                  <c:v>350.0</c:v>
                </c:pt>
                <c:pt idx="23">
                  <c:v>350.0</c:v>
                </c:pt>
                <c:pt idx="24">
                  <c:v>350.0</c:v>
                </c:pt>
                <c:pt idx="25">
                  <c:v>350.0</c:v>
                </c:pt>
                <c:pt idx="26">
                  <c:v>350.0</c:v>
                </c:pt>
                <c:pt idx="27">
                  <c:v>350.0</c:v>
                </c:pt>
                <c:pt idx="28">
                  <c:v>350.0</c:v>
                </c:pt>
                <c:pt idx="29">
                  <c:v>350.0</c:v>
                </c:pt>
                <c:pt idx="30">
                  <c:v>350.0</c:v>
                </c:pt>
                <c:pt idx="31">
                  <c:v>350.0</c:v>
                </c:pt>
                <c:pt idx="32">
                  <c:v>350.0</c:v>
                </c:pt>
                <c:pt idx="33">
                  <c:v>350.0</c:v>
                </c:pt>
                <c:pt idx="34">
                  <c:v>350.0</c:v>
                </c:pt>
                <c:pt idx="35">
                  <c:v>350.0</c:v>
                </c:pt>
                <c:pt idx="36">
                  <c:v>350.0</c:v>
                </c:pt>
                <c:pt idx="37">
                  <c:v>350.0</c:v>
                </c:pt>
                <c:pt idx="38">
                  <c:v>350.0</c:v>
                </c:pt>
                <c:pt idx="39">
                  <c:v>350.0</c:v>
                </c:pt>
                <c:pt idx="40">
                  <c:v>350.0</c:v>
                </c:pt>
                <c:pt idx="41">
                  <c:v>350.0</c:v>
                </c:pt>
                <c:pt idx="42">
                  <c:v>350.0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1625-47F1-BAA3-2522EEF28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9551128"/>
        <c:axId val="-2079545592"/>
      </c:lineChart>
      <c:catAx>
        <c:axId val="-2079551128"/>
        <c:scaling>
          <c:orientation val="minMax"/>
        </c:scaling>
        <c:delete val="0"/>
        <c:axPos val="b"/>
        <c:majorGridlines>
          <c:spPr>
            <a:ln w="635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-2079545592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-2079545592"/>
        <c:scaling>
          <c:orientation val="minMax"/>
          <c:max val="25000.0"/>
        </c:scaling>
        <c:delete val="0"/>
        <c:axPos val="l"/>
        <c:majorGridlines/>
        <c:minorGridlines>
          <c:spPr>
            <a:ln>
              <a:solidFill>
                <a:schemeClr val="bg1">
                  <a:lumMod val="65000"/>
                </a:schemeClr>
              </a:solidFill>
              <a:prstDash val="sysDot"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Abundance 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-2079551128"/>
        <c:crosses val="autoZero"/>
        <c:crossBetween val="midCat"/>
        <c:majorUnit val="5000.0"/>
        <c:minorUnit val="1000.0"/>
      </c:valAx>
      <c:spPr>
        <a:noFill/>
        <a:ln w="12700"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AMIP Triggers</a:t>
            </a:r>
            <a:r>
              <a:rPr lang="en-US" baseline="0"/>
              <a:t> and </a:t>
            </a:r>
            <a:r>
              <a:rPr lang="en-US"/>
              <a:t>Abundance of </a:t>
            </a:r>
          </a:p>
          <a:p>
            <a:pPr>
              <a:defRPr/>
            </a:pPr>
            <a:r>
              <a:rPr lang="en-US"/>
              <a:t>Wild Snake River Spring/Summer Chinook at Lower Granite Dam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Abundance</c:v>
          </c:tx>
          <c:spPr>
            <a:ln w="254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 w="19050">
                <a:solidFill>
                  <a:schemeClr val="tx2"/>
                </a:solidFill>
              </a:ln>
            </c:spPr>
          </c:marker>
          <c:dPt>
            <c:idx val="3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0FE-4E70-A12D-F04EA9FEDC23}"/>
              </c:ext>
            </c:extLst>
          </c:dPt>
          <c:cat>
            <c:numRef>
              <c:f>'Chinook ESUs Data'!$A$5:$A$50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'Chinook ESUs Data'!$K$5:$K$50</c:f>
              <c:numCache>
                <c:formatCode>General</c:formatCode>
                <c:ptCount val="46"/>
                <c:pt idx="4" formatCode="#,##0_);\(#,##0\)">
                  <c:v>5761.0</c:v>
                </c:pt>
                <c:pt idx="5" formatCode="#,##0">
                  <c:v>6133.555555555555</c:v>
                </c:pt>
                <c:pt idx="6" formatCode="#,##0">
                  <c:v>11292.11111111111</c:v>
                </c:pt>
                <c:pt idx="7" formatCode="#,##0">
                  <c:v>11300.33333333333</c:v>
                </c:pt>
                <c:pt idx="8" formatCode="#,##0">
                  <c:v>9837.555555555555</c:v>
                </c:pt>
                <c:pt idx="9" formatCode="#,##0">
                  <c:v>7928.888888888889</c:v>
                </c:pt>
                <c:pt idx="10" formatCode="#,##0">
                  <c:v>10181.75</c:v>
                </c:pt>
                <c:pt idx="11" formatCode="#,##0">
                  <c:v>10108.5</c:v>
                </c:pt>
                <c:pt idx="12" formatCode="#,##0">
                  <c:v>9622.25</c:v>
                </c:pt>
                <c:pt idx="13" formatCode="#,##0">
                  <c:v>10825.5</c:v>
                </c:pt>
                <c:pt idx="14" formatCode="#,##0">
                  <c:v>6453.777777777777</c:v>
                </c:pt>
                <c:pt idx="15" formatCode="#,##0">
                  <c:v>9342.444444444445</c:v>
                </c:pt>
                <c:pt idx="16" formatCode="#,##0">
                  <c:v>5756.444444444444</c:v>
                </c:pt>
                <c:pt idx="17" formatCode="#,##0">
                  <c:v>12672.77777777778</c:v>
                </c:pt>
                <c:pt idx="18" formatCode="#,##0">
                  <c:v>12521.77777777778</c:v>
                </c:pt>
                <c:pt idx="19" formatCode="#,##0">
                  <c:v>1856.111111111111</c:v>
                </c:pt>
                <c:pt idx="20" formatCode="#,##0">
                  <c:v>1167.0</c:v>
                </c:pt>
                <c:pt idx="21" formatCode="#,##0">
                  <c:v>3642.777777777778</c:v>
                </c:pt>
                <c:pt idx="22" formatCode="#,##0">
                  <c:v>5557.432432432433</c:v>
                </c:pt>
                <c:pt idx="23" formatCode="#,##0">
                  <c:v>7598.555555555555</c:v>
                </c:pt>
                <c:pt idx="24" formatCode="#,##0">
                  <c:v>2852.863684845529</c:v>
                </c:pt>
                <c:pt idx="25" formatCode="#,##0">
                  <c:v>8187.16842647489</c:v>
                </c:pt>
                <c:pt idx="26" formatCode="#,##0">
                  <c:v>44571.68405796341</c:v>
                </c:pt>
                <c:pt idx="27" formatCode="#,##0">
                  <c:v>29871.75814996278</c:v>
                </c:pt>
                <c:pt idx="28" formatCode="#,##0">
                  <c:v>32079.68767489013</c:v>
                </c:pt>
                <c:pt idx="29" formatCode="#,##0">
                  <c:v>20966.54020446492</c:v>
                </c:pt>
                <c:pt idx="30" formatCode="#,##0">
                  <c:v>9832.4764</c:v>
                </c:pt>
                <c:pt idx="31" formatCode="#,##0">
                  <c:v>9339.74808</c:v>
                </c:pt>
                <c:pt idx="32" formatCode="#,##0">
                  <c:v>6903.213500000002</c:v>
                </c:pt>
                <c:pt idx="33" formatCode="#,##0">
                  <c:v>16952.614</c:v>
                </c:pt>
                <c:pt idx="34" formatCode="#,##0">
                  <c:v>14313.0</c:v>
                </c:pt>
                <c:pt idx="35" formatCode="#,##0">
                  <c:v>25211.0</c:v>
                </c:pt>
                <c:pt idx="36" formatCode="#,##0">
                  <c:v>23844.0</c:v>
                </c:pt>
                <c:pt idx="37" formatCode="#,##0">
                  <c:v>24828.0</c:v>
                </c:pt>
                <c:pt idx="38" formatCode="#,##0">
                  <c:v>13916.0</c:v>
                </c:pt>
                <c:pt idx="39" formatCode="#,##0">
                  <c:v>31208.0</c:v>
                </c:pt>
                <c:pt idx="40" formatCode="#,##0">
                  <c:v>21910.0</c:v>
                </c:pt>
                <c:pt idx="41" formatCode="#,##0">
                  <c:v>15939.0</c:v>
                </c:pt>
                <c:pt idx="42" formatCode="#,##0">
                  <c:v>4023.0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0FE-4E70-A12D-F04EA9FEDC23}"/>
            </c:ext>
          </c:extLst>
        </c:ser>
        <c:ser>
          <c:idx val="1"/>
          <c:order val="1"/>
          <c:tx>
            <c:v>4-Year Running Average</c:v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circle"/>
            <c:size val="5"/>
            <c:spPr>
              <a:noFill/>
              <a:ln w="22225">
                <a:solidFill>
                  <a:schemeClr val="tx1"/>
                </a:solidFill>
              </a:ln>
            </c:spPr>
          </c:marker>
          <c:dPt>
            <c:idx val="37"/>
            <c:marker>
              <c:spPr>
                <a:noFill/>
                <a:ln w="25400">
                  <a:solidFill>
                    <a:schemeClr val="tx1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0FE-4E70-A12D-F04EA9FEDC23}"/>
              </c:ext>
            </c:extLst>
          </c:dPt>
          <c:cat>
            <c:numRef>
              <c:f>'Chinook ESUs Data'!$A$5:$A$50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'Chinook ESUs Data'!$L$5:$L$50</c:f>
              <c:numCache>
                <c:formatCode>General</c:formatCode>
                <c:ptCount val="46"/>
                <c:pt idx="7" formatCode="#,##0">
                  <c:v>8621.75</c:v>
                </c:pt>
                <c:pt idx="8" formatCode="#,##0">
                  <c:v>9640.888888888889</c:v>
                </c:pt>
                <c:pt idx="9" formatCode="#,##0">
                  <c:v>10089.72222222222</c:v>
                </c:pt>
                <c:pt idx="10" formatCode="#,##0">
                  <c:v>9812.131944444445</c:v>
                </c:pt>
                <c:pt idx="11" formatCode="#,##0">
                  <c:v>9514.173611111113</c:v>
                </c:pt>
                <c:pt idx="12" formatCode="#,##0">
                  <c:v>9460.347222222222</c:v>
                </c:pt>
                <c:pt idx="13" formatCode="#,##0">
                  <c:v>10184.5</c:v>
                </c:pt>
                <c:pt idx="14" formatCode="#,##0">
                  <c:v>9252.506944444445</c:v>
                </c:pt>
                <c:pt idx="15" formatCode="#,##0">
                  <c:v>9060.993055555556</c:v>
                </c:pt>
                <c:pt idx="16" formatCode="#,##0">
                  <c:v>8094.541666666667</c:v>
                </c:pt>
                <c:pt idx="17" formatCode="#,##0">
                  <c:v>8556.361111111111</c:v>
                </c:pt>
                <c:pt idx="18" formatCode="#,##0">
                  <c:v>10073.36111111111</c:v>
                </c:pt>
                <c:pt idx="19" formatCode="#,##0">
                  <c:v>8201.777777777777</c:v>
                </c:pt>
                <c:pt idx="20" formatCode="#,##0">
                  <c:v>7054.416666666666</c:v>
                </c:pt>
                <c:pt idx="21" formatCode="#,##0">
                  <c:v>4796.916666666666</c:v>
                </c:pt>
                <c:pt idx="22" formatCode="#,##0">
                  <c:v>3055.83033033033</c:v>
                </c:pt>
                <c:pt idx="23" formatCode="#,##0">
                  <c:v>4491.441441441441</c:v>
                </c:pt>
                <c:pt idx="24" formatCode="#,##0">
                  <c:v>4912.907362652823</c:v>
                </c:pt>
                <c:pt idx="25" formatCode="#,##0">
                  <c:v>6049.005024827101</c:v>
                </c:pt>
                <c:pt idx="26" formatCode="#,##0">
                  <c:v>15802.56793120985</c:v>
                </c:pt>
                <c:pt idx="27" formatCode="#,##0">
                  <c:v>21370.86857981165</c:v>
                </c:pt>
                <c:pt idx="28" formatCode="#,##0">
                  <c:v>28677.5745773228</c:v>
                </c:pt>
                <c:pt idx="29" formatCode="#,##0">
                  <c:v>31872.41752182031</c:v>
                </c:pt>
                <c:pt idx="30" formatCode="#,##0">
                  <c:v>23187.61560732946</c:v>
                </c:pt>
                <c:pt idx="31" formatCode="#,##0">
                  <c:v>18054.61308983876</c:v>
                </c:pt>
                <c:pt idx="32" formatCode="#,##0">
                  <c:v>11760.49454611623</c:v>
                </c:pt>
                <c:pt idx="33" formatCode="#,##0">
                  <c:v>10757.012995</c:v>
                </c:pt>
                <c:pt idx="34" formatCode="#,##0">
                  <c:v>11877.143895</c:v>
                </c:pt>
                <c:pt idx="35" formatCode="#,##0">
                  <c:v>15844.956875</c:v>
                </c:pt>
                <c:pt idx="36" formatCode="#,##0">
                  <c:v>20080.1535</c:v>
                </c:pt>
                <c:pt idx="37" formatCode="#,##0">
                  <c:v>22049.0</c:v>
                </c:pt>
                <c:pt idx="38" formatCode="#,##0">
                  <c:v>21949.75</c:v>
                </c:pt>
                <c:pt idx="39" formatCode="#,##0">
                  <c:v>23449.0</c:v>
                </c:pt>
                <c:pt idx="40" formatCode="#,##0">
                  <c:v>22965.5</c:v>
                </c:pt>
                <c:pt idx="41" formatCode="#,##0">
                  <c:v>20743.25</c:v>
                </c:pt>
                <c:pt idx="42" formatCode="#,##0">
                  <c:v>18270.0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0FE-4E70-A12D-F04EA9FEDC23}"/>
            </c:ext>
          </c:extLst>
        </c:ser>
        <c:ser>
          <c:idx val="2"/>
          <c:order val="2"/>
          <c:tx>
            <c:v>Early Warning Trigger (20th %ile)</c:v>
          </c:tx>
          <c:spPr>
            <a:ln w="25400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'Chinook ESUs Data'!$A$5:$A$50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'Chinook ESUs Data'!$Q$5:$Q$50</c:f>
              <c:numCache>
                <c:formatCode>General</c:formatCode>
                <c:ptCount val="46"/>
                <c:pt idx="7" formatCode="#,##0">
                  <c:v>7575.0</c:v>
                </c:pt>
                <c:pt idx="8" formatCode="#,##0">
                  <c:v>7575.0</c:v>
                </c:pt>
                <c:pt idx="9" formatCode="#,##0">
                  <c:v>7575.0</c:v>
                </c:pt>
                <c:pt idx="10" formatCode="#,##0">
                  <c:v>7575.0</c:v>
                </c:pt>
                <c:pt idx="11" formatCode="#,##0">
                  <c:v>7575.0</c:v>
                </c:pt>
                <c:pt idx="12" formatCode="#,##0">
                  <c:v>7575.0</c:v>
                </c:pt>
                <c:pt idx="13" formatCode="#,##0">
                  <c:v>7575.0</c:v>
                </c:pt>
                <c:pt idx="14" formatCode="#,##0">
                  <c:v>7575.0</c:v>
                </c:pt>
                <c:pt idx="15" formatCode="#,##0">
                  <c:v>7575.0</c:v>
                </c:pt>
                <c:pt idx="16" formatCode="#,##0">
                  <c:v>7575.0</c:v>
                </c:pt>
                <c:pt idx="17" formatCode="#,##0">
                  <c:v>7575.0</c:v>
                </c:pt>
                <c:pt idx="18" formatCode="#,##0">
                  <c:v>7575.0</c:v>
                </c:pt>
                <c:pt idx="19" formatCode="#,##0">
                  <c:v>7575.0</c:v>
                </c:pt>
                <c:pt idx="20" formatCode="#,##0">
                  <c:v>7575.0</c:v>
                </c:pt>
                <c:pt idx="21" formatCode="#,##0">
                  <c:v>7575.0</c:v>
                </c:pt>
                <c:pt idx="22" formatCode="#,##0">
                  <c:v>7575.0</c:v>
                </c:pt>
                <c:pt idx="23" formatCode="#,##0">
                  <c:v>7575.0</c:v>
                </c:pt>
                <c:pt idx="24" formatCode="#,##0">
                  <c:v>7575.0</c:v>
                </c:pt>
                <c:pt idx="25" formatCode="#,##0">
                  <c:v>7575.0</c:v>
                </c:pt>
                <c:pt idx="26" formatCode="#,##0">
                  <c:v>7575.0</c:v>
                </c:pt>
                <c:pt idx="27" formatCode="#,##0">
                  <c:v>7575.0</c:v>
                </c:pt>
                <c:pt idx="28" formatCode="#,##0">
                  <c:v>7575.0</c:v>
                </c:pt>
                <c:pt idx="29" formatCode="#,##0">
                  <c:v>7575.0</c:v>
                </c:pt>
                <c:pt idx="30" formatCode="#,##0">
                  <c:v>7575.0</c:v>
                </c:pt>
                <c:pt idx="31" formatCode="#,##0">
                  <c:v>7575.0</c:v>
                </c:pt>
                <c:pt idx="32" formatCode="#,##0">
                  <c:v>7575.0</c:v>
                </c:pt>
                <c:pt idx="33" formatCode="#,##0">
                  <c:v>7575.0</c:v>
                </c:pt>
                <c:pt idx="34" formatCode="#,##0">
                  <c:v>7575.0</c:v>
                </c:pt>
                <c:pt idx="35" formatCode="#,##0">
                  <c:v>7575.0</c:v>
                </c:pt>
                <c:pt idx="36" formatCode="#,##0">
                  <c:v>7575.0</c:v>
                </c:pt>
                <c:pt idx="37" formatCode="_(* #,##0_);_(* \(#,##0\);_(* &quot;-&quot;??_);_(@_)">
                  <c:v>7575.0</c:v>
                </c:pt>
                <c:pt idx="38" formatCode="_(* #,##0_);_(* \(#,##0\);_(* &quot;-&quot;??_);_(@_)">
                  <c:v>7575.0</c:v>
                </c:pt>
                <c:pt idx="39" formatCode="_(* #,##0_);_(* \(#,##0\);_(* &quot;-&quot;??_);_(@_)">
                  <c:v>7575.0</c:v>
                </c:pt>
                <c:pt idx="40" formatCode="_(* #,##0_);_(* \(#,##0\);_(* &quot;-&quot;??_);_(@_)">
                  <c:v>7575.0</c:v>
                </c:pt>
                <c:pt idx="41" formatCode="_(* #,##0_);_(* \(#,##0\);_(* &quot;-&quot;??_);_(@_)">
                  <c:v>7575.0</c:v>
                </c:pt>
                <c:pt idx="42" formatCode="_(* #,##0_);_(* \(#,##0\);_(* &quot;-&quot;??_);_(@_)">
                  <c:v>7575.0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0FE-4E70-A12D-F04EA9FEDC23}"/>
            </c:ext>
          </c:extLst>
        </c:ser>
        <c:ser>
          <c:idx val="3"/>
          <c:order val="3"/>
          <c:tx>
            <c:v>Significant Decline Trigger (10th %ile)</c:v>
          </c:tx>
          <c:spPr>
            <a:ln w="25400">
              <a:solidFill>
                <a:srgbClr val="C00000"/>
              </a:solidFill>
              <a:prstDash val="lgDash"/>
            </a:ln>
          </c:spPr>
          <c:marker>
            <c:symbol val="none"/>
          </c:marker>
          <c:cat>
            <c:numRef>
              <c:f>'Chinook ESUs Data'!$A$5:$A$50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'Chinook ESUs Data'!$R$5:$R$50</c:f>
              <c:numCache>
                <c:formatCode>General</c:formatCode>
                <c:ptCount val="46"/>
                <c:pt idx="7" formatCode="#,##0">
                  <c:v>4850.0</c:v>
                </c:pt>
                <c:pt idx="8" formatCode="#,##0">
                  <c:v>4850.0</c:v>
                </c:pt>
                <c:pt idx="9" formatCode="#,##0">
                  <c:v>4850.0</c:v>
                </c:pt>
                <c:pt idx="10" formatCode="#,##0">
                  <c:v>4850.0</c:v>
                </c:pt>
                <c:pt idx="11" formatCode="#,##0">
                  <c:v>4850.0</c:v>
                </c:pt>
                <c:pt idx="12" formatCode="#,##0">
                  <c:v>4850.0</c:v>
                </c:pt>
                <c:pt idx="13" formatCode="#,##0">
                  <c:v>4850.0</c:v>
                </c:pt>
                <c:pt idx="14" formatCode="#,##0">
                  <c:v>4850.0</c:v>
                </c:pt>
                <c:pt idx="15" formatCode="#,##0">
                  <c:v>4850.0</c:v>
                </c:pt>
                <c:pt idx="16" formatCode="#,##0">
                  <c:v>4850.0</c:v>
                </c:pt>
                <c:pt idx="17" formatCode="#,##0">
                  <c:v>4850.0</c:v>
                </c:pt>
                <c:pt idx="18" formatCode="#,##0">
                  <c:v>4850.0</c:v>
                </c:pt>
                <c:pt idx="19" formatCode="#,##0">
                  <c:v>4850.0</c:v>
                </c:pt>
                <c:pt idx="20" formatCode="#,##0">
                  <c:v>4850.0</c:v>
                </c:pt>
                <c:pt idx="21" formatCode="#,##0">
                  <c:v>4850.0</c:v>
                </c:pt>
                <c:pt idx="22" formatCode="#,##0">
                  <c:v>4850.0</c:v>
                </c:pt>
                <c:pt idx="23" formatCode="#,##0">
                  <c:v>4850.0</c:v>
                </c:pt>
                <c:pt idx="24" formatCode="#,##0">
                  <c:v>4850.0</c:v>
                </c:pt>
                <c:pt idx="25" formatCode="#,##0">
                  <c:v>4850.0</c:v>
                </c:pt>
                <c:pt idx="26" formatCode="#,##0">
                  <c:v>4850.0</c:v>
                </c:pt>
                <c:pt idx="27" formatCode="#,##0">
                  <c:v>4850.0</c:v>
                </c:pt>
                <c:pt idx="28" formatCode="#,##0">
                  <c:v>4850.0</c:v>
                </c:pt>
                <c:pt idx="29" formatCode="#,##0">
                  <c:v>4850.0</c:v>
                </c:pt>
                <c:pt idx="30" formatCode="#,##0">
                  <c:v>4850.0</c:v>
                </c:pt>
                <c:pt idx="31" formatCode="#,##0">
                  <c:v>4850.0</c:v>
                </c:pt>
                <c:pt idx="32" formatCode="#,##0">
                  <c:v>4850.0</c:v>
                </c:pt>
                <c:pt idx="33" formatCode="#,##0">
                  <c:v>4850.0</c:v>
                </c:pt>
                <c:pt idx="34" formatCode="#,##0">
                  <c:v>4850.0</c:v>
                </c:pt>
                <c:pt idx="35" formatCode="#,##0">
                  <c:v>4850.0</c:v>
                </c:pt>
                <c:pt idx="36" formatCode="#,##0">
                  <c:v>4850.0</c:v>
                </c:pt>
                <c:pt idx="37" formatCode="_(* #,##0_);_(* \(#,##0\);_(* &quot;-&quot;??_);_(@_)">
                  <c:v>4850.0</c:v>
                </c:pt>
                <c:pt idx="38" formatCode="_(* #,##0_);_(* \(#,##0\);_(* &quot;-&quot;??_);_(@_)">
                  <c:v>4850.0</c:v>
                </c:pt>
                <c:pt idx="39" formatCode="_(* #,##0_);_(* \(#,##0\);_(* &quot;-&quot;??_);_(@_)">
                  <c:v>4850.0</c:v>
                </c:pt>
                <c:pt idx="40" formatCode="_(* #,##0_);_(* \(#,##0\);_(* &quot;-&quot;??_);_(@_)">
                  <c:v>4850.0</c:v>
                </c:pt>
                <c:pt idx="41" formatCode="_(* #,##0_);_(* \(#,##0\);_(* &quot;-&quot;??_);_(@_)">
                  <c:v>4850.0</c:v>
                </c:pt>
                <c:pt idx="42" formatCode="_(* #,##0_);_(* \(#,##0\);_(* &quot;-&quot;??_);_(@_)">
                  <c:v>4850.0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0FE-4E70-A12D-F04EA9FED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9475992"/>
        <c:axId val="-2079470392"/>
      </c:lineChart>
      <c:catAx>
        <c:axId val="-2079475992"/>
        <c:scaling>
          <c:orientation val="minMax"/>
        </c:scaling>
        <c:delete val="0"/>
        <c:axPos val="b"/>
        <c:majorGridlines>
          <c:spPr>
            <a:ln w="635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-2079470392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-2079470392"/>
        <c:scaling>
          <c:orientation val="minMax"/>
        </c:scaling>
        <c:delete val="0"/>
        <c:axPos val="l"/>
        <c:majorGridlines/>
        <c:minorGridlines>
          <c:spPr>
            <a:ln>
              <a:solidFill>
                <a:schemeClr val="bg1">
                  <a:lumMod val="65000"/>
                </a:schemeClr>
              </a:solidFill>
              <a:prstDash val="sysDot"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Abundance 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-2079475992"/>
        <c:crosses val="autoZero"/>
        <c:crossBetween val="midCat"/>
        <c:majorUnit val="10000.0"/>
        <c:minorUnit val="2000.0"/>
      </c:valAx>
      <c:spPr>
        <a:solidFill>
          <a:schemeClr val="bg1"/>
        </a:solidFill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AMIP Triggers</a:t>
            </a:r>
            <a:r>
              <a:rPr lang="en-US" baseline="0"/>
              <a:t> and </a:t>
            </a:r>
            <a:r>
              <a:rPr lang="en-US"/>
              <a:t>Abundance of </a:t>
            </a:r>
          </a:p>
          <a:p>
            <a:pPr>
              <a:defRPr/>
            </a:pPr>
            <a:r>
              <a:rPr lang="en-US"/>
              <a:t>Wild Upper Columbia Spring Chinook at Rock Island Dam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Abundance</c:v>
          </c:tx>
          <c:spPr>
            <a:ln w="25400">
              <a:solidFill>
                <a:schemeClr val="tx2"/>
              </a:solidFill>
            </a:ln>
          </c:spPr>
          <c:marker>
            <c:symbol val="diamond"/>
            <c:size val="6"/>
            <c:spPr>
              <a:solidFill>
                <a:srgbClr val="1F497D"/>
              </a:solidFill>
              <a:ln w="19050">
                <a:solidFill>
                  <a:schemeClr val="tx2"/>
                </a:solidFill>
              </a:ln>
            </c:spPr>
          </c:marker>
          <c:dPt>
            <c:idx val="3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BDF-4743-9301-4795FB41C22C}"/>
              </c:ext>
            </c:extLst>
          </c:dPt>
          <c:dPt>
            <c:idx val="41"/>
            <c:marker>
              <c:spPr>
                <a:solidFill>
                  <a:srgbClr val="F0B40A"/>
                </a:solidFill>
                <a:ln w="19050">
                  <a:solidFill>
                    <a:schemeClr val="tx2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BDF-4743-9301-4795FB41C22C}"/>
              </c:ext>
            </c:extLst>
          </c:dPt>
          <c:dPt>
            <c:idx val="42"/>
            <c:marker>
              <c:spPr>
                <a:solidFill>
                  <a:srgbClr val="F0B40A"/>
                </a:solidFill>
                <a:ln w="19050">
                  <a:solidFill>
                    <a:schemeClr val="tx2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4BDF-4743-9301-4795FB41C22C}"/>
              </c:ext>
            </c:extLst>
          </c:dPt>
          <c:cat>
            <c:numRef>
              <c:f>'Chinook ESUs Data'!$A$5:$A$50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'Chinook ESUs Data'!$U$5:$U$50</c:f>
              <c:numCache>
                <c:formatCode>#,##0</c:formatCode>
                <c:ptCount val="46"/>
                <c:pt idx="4">
                  <c:v>1949.0</c:v>
                </c:pt>
                <c:pt idx="5">
                  <c:v>2532.0</c:v>
                </c:pt>
                <c:pt idx="6">
                  <c:v>2450.0</c:v>
                </c:pt>
                <c:pt idx="7">
                  <c:v>2780.0</c:v>
                </c:pt>
                <c:pt idx="8">
                  <c:v>4653.0</c:v>
                </c:pt>
                <c:pt idx="9">
                  <c:v>3645.0</c:v>
                </c:pt>
                <c:pt idx="10">
                  <c:v>6271.0</c:v>
                </c:pt>
                <c:pt idx="11">
                  <c:v>3942.0</c:v>
                </c:pt>
                <c:pt idx="12">
                  <c:v>3620.0</c:v>
                </c:pt>
                <c:pt idx="13">
                  <c:v>3443.0</c:v>
                </c:pt>
                <c:pt idx="14">
                  <c:v>2774.0</c:v>
                </c:pt>
                <c:pt idx="15">
                  <c:v>2460.0</c:v>
                </c:pt>
                <c:pt idx="16">
                  <c:v>1252.0</c:v>
                </c:pt>
                <c:pt idx="17">
                  <c:v>3013.0</c:v>
                </c:pt>
                <c:pt idx="18">
                  <c:v>2888.0</c:v>
                </c:pt>
                <c:pt idx="19">
                  <c:v>713.0</c:v>
                </c:pt>
                <c:pt idx="20">
                  <c:v>89.0</c:v>
                </c:pt>
                <c:pt idx="21">
                  <c:v>150.0</c:v>
                </c:pt>
                <c:pt idx="22">
                  <c:v>604.0</c:v>
                </c:pt>
                <c:pt idx="23">
                  <c:v>216.0</c:v>
                </c:pt>
                <c:pt idx="24">
                  <c:v>417.0</c:v>
                </c:pt>
                <c:pt idx="25">
                  <c:v>890.0</c:v>
                </c:pt>
                <c:pt idx="26">
                  <c:v>4937.848</c:v>
                </c:pt>
                <c:pt idx="27">
                  <c:v>2808.808988764045</c:v>
                </c:pt>
                <c:pt idx="28">
                  <c:v>1190.523</c:v>
                </c:pt>
                <c:pt idx="29">
                  <c:v>1436.0</c:v>
                </c:pt>
                <c:pt idx="30">
                  <c:v>1444.048</c:v>
                </c:pt>
                <c:pt idx="31">
                  <c:v>961.856</c:v>
                </c:pt>
                <c:pt idx="32">
                  <c:v>722.0</c:v>
                </c:pt>
                <c:pt idx="33">
                  <c:v>1312.0</c:v>
                </c:pt>
                <c:pt idx="34">
                  <c:v>1027.0</c:v>
                </c:pt>
                <c:pt idx="35">
                  <c:v>2476.0</c:v>
                </c:pt>
                <c:pt idx="36">
                  <c:v>2167.0</c:v>
                </c:pt>
                <c:pt idx="37">
                  <c:v>4238.0</c:v>
                </c:pt>
                <c:pt idx="38">
                  <c:v>2553.0</c:v>
                </c:pt>
                <c:pt idx="39">
                  <c:v>4203.0</c:v>
                </c:pt>
                <c:pt idx="40">
                  <c:v>4872.0</c:v>
                </c:pt>
                <c:pt idx="41">
                  <c:v>3403.61876410105</c:v>
                </c:pt>
                <c:pt idx="42">
                  <c:v>1474.913633698192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BDF-4743-9301-4795FB41C22C}"/>
            </c:ext>
          </c:extLst>
        </c:ser>
        <c:ser>
          <c:idx val="1"/>
          <c:order val="1"/>
          <c:tx>
            <c:v>4-Year Running Average</c:v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circle"/>
            <c:size val="5"/>
            <c:spPr>
              <a:noFill/>
              <a:ln w="22225">
                <a:solidFill>
                  <a:schemeClr val="tx1"/>
                </a:solidFill>
              </a:ln>
            </c:spPr>
          </c:marker>
          <c:dPt>
            <c:idx val="3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4BDF-4743-9301-4795FB41C22C}"/>
              </c:ext>
            </c:extLst>
          </c:dPt>
          <c:dPt>
            <c:idx val="41"/>
            <c:marker>
              <c:spPr>
                <a:solidFill>
                  <a:srgbClr val="F0B40A"/>
                </a:solidFill>
                <a:ln w="22225">
                  <a:solidFill>
                    <a:schemeClr val="tx1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BDF-4743-9301-4795FB41C22C}"/>
              </c:ext>
            </c:extLst>
          </c:dPt>
          <c:dPt>
            <c:idx val="42"/>
            <c:marker>
              <c:spPr>
                <a:solidFill>
                  <a:srgbClr val="F0B40A"/>
                </a:solidFill>
                <a:ln w="22225">
                  <a:solidFill>
                    <a:schemeClr val="tx1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4BDF-4743-9301-4795FB41C22C}"/>
              </c:ext>
            </c:extLst>
          </c:dPt>
          <c:cat>
            <c:numRef>
              <c:f>'Chinook ESUs Data'!$A$5:$A$50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'Chinook ESUs Data'!$V$5:$V$50</c:f>
              <c:numCache>
                <c:formatCode>General</c:formatCode>
                <c:ptCount val="46"/>
                <c:pt idx="7" formatCode="#,##0">
                  <c:v>2427.75</c:v>
                </c:pt>
                <c:pt idx="8" formatCode="#,##0">
                  <c:v>3103.75</c:v>
                </c:pt>
                <c:pt idx="9" formatCode="#,##0">
                  <c:v>3382.0</c:v>
                </c:pt>
                <c:pt idx="10" formatCode="#,##0">
                  <c:v>4337.25</c:v>
                </c:pt>
                <c:pt idx="11" formatCode="#,##0">
                  <c:v>4627.75</c:v>
                </c:pt>
                <c:pt idx="12" formatCode="#,##0">
                  <c:v>4369.5</c:v>
                </c:pt>
                <c:pt idx="13" formatCode="#,##0">
                  <c:v>4319.0</c:v>
                </c:pt>
                <c:pt idx="14" formatCode="#,##0">
                  <c:v>3444.75</c:v>
                </c:pt>
                <c:pt idx="15" formatCode="#,##0">
                  <c:v>3074.25</c:v>
                </c:pt>
                <c:pt idx="16" formatCode="#,##0">
                  <c:v>2482.25</c:v>
                </c:pt>
                <c:pt idx="17" formatCode="#,##0">
                  <c:v>2374.75</c:v>
                </c:pt>
                <c:pt idx="18" formatCode="#,##0">
                  <c:v>2403.25</c:v>
                </c:pt>
                <c:pt idx="19" formatCode="#,##0">
                  <c:v>1966.5</c:v>
                </c:pt>
                <c:pt idx="20" formatCode="#,##0">
                  <c:v>1675.75</c:v>
                </c:pt>
                <c:pt idx="21" formatCode="#,##0">
                  <c:v>960.0</c:v>
                </c:pt>
                <c:pt idx="22" formatCode="#,##0">
                  <c:v>389.0</c:v>
                </c:pt>
                <c:pt idx="23" formatCode="#,##0">
                  <c:v>264.75</c:v>
                </c:pt>
                <c:pt idx="24" formatCode="#,##0">
                  <c:v>346.75</c:v>
                </c:pt>
                <c:pt idx="25" formatCode="#,##0">
                  <c:v>531.75</c:v>
                </c:pt>
                <c:pt idx="26" formatCode="#,##0">
                  <c:v>1615.212</c:v>
                </c:pt>
                <c:pt idx="27" formatCode="#,##0">
                  <c:v>2263.414247191011</c:v>
                </c:pt>
                <c:pt idx="28" formatCode="#,##0">
                  <c:v>2456.794997191011</c:v>
                </c:pt>
                <c:pt idx="29" formatCode="#,##0">
                  <c:v>2593.294997191011</c:v>
                </c:pt>
                <c:pt idx="30" formatCode="#,##0">
                  <c:v>1719.844997191011</c:v>
                </c:pt>
                <c:pt idx="31" formatCode="#,##0">
                  <c:v>1258.10675</c:v>
                </c:pt>
                <c:pt idx="32" formatCode="#,##0">
                  <c:v>1140.976</c:v>
                </c:pt>
                <c:pt idx="33" formatCode="#,##0">
                  <c:v>1109.976</c:v>
                </c:pt>
                <c:pt idx="34" formatCode="#,##0">
                  <c:v>1005.714</c:v>
                </c:pt>
                <c:pt idx="35" formatCode="_(* #,##0_);_(* \(#,##0\);_(* &quot;-&quot;??_);_(@_)">
                  <c:v>1384.25</c:v>
                </c:pt>
                <c:pt idx="36" formatCode="_(* #,##0_);_(* \(#,##0\);_(* &quot;-&quot;??_);_(@_)">
                  <c:v>1745.5</c:v>
                </c:pt>
                <c:pt idx="37" formatCode="_(* #,##0_);_(* \(#,##0\);_(* &quot;-&quot;??_);_(@_)">
                  <c:v>2477.0</c:v>
                </c:pt>
                <c:pt idx="38" formatCode="_(* #,##0_);_(* \(#,##0\);_(* &quot;-&quot;??_);_(@_)">
                  <c:v>2858.5</c:v>
                </c:pt>
                <c:pt idx="39" formatCode="_(* #,##0_);_(* \(#,##0\);_(* &quot;-&quot;??_);_(@_)">
                  <c:v>3290.25</c:v>
                </c:pt>
                <c:pt idx="40" formatCode="_(* #,##0_);_(* \(#,##0\);_(* &quot;-&quot;??_);_(@_)">
                  <c:v>3966.5</c:v>
                </c:pt>
                <c:pt idx="41" formatCode="_(* #,##0_);_(* \(#,##0\);_(* &quot;-&quot;??_);_(@_)">
                  <c:v>3757.904691025262</c:v>
                </c:pt>
                <c:pt idx="42" formatCode="_(* #,##0_);_(* \(#,##0\);_(* &quot;-&quot;??_);_(@_)">
                  <c:v>3488.38309944981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BDF-4743-9301-4795FB41C22C}"/>
            </c:ext>
          </c:extLst>
        </c:ser>
        <c:ser>
          <c:idx val="2"/>
          <c:order val="2"/>
          <c:tx>
            <c:v>Early Warning Trigger (20th %ile)</c:v>
          </c:tx>
          <c:spPr>
            <a:ln w="25400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Pt>
            <c:idx val="3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4BDF-4743-9301-4795FB41C22C}"/>
              </c:ext>
            </c:extLst>
          </c:dPt>
          <c:cat>
            <c:numRef>
              <c:f>'Chinook ESUs Data'!$A$5:$A$50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'Chinook ESUs Data'!$Z$5:$Z$50</c:f>
              <c:numCache>
                <c:formatCode>General</c:formatCode>
                <c:ptCount val="46"/>
                <c:pt idx="7" formatCode="#,##0">
                  <c:v>1125.0</c:v>
                </c:pt>
                <c:pt idx="8" formatCode="#,##0">
                  <c:v>1125.0</c:v>
                </c:pt>
                <c:pt idx="9" formatCode="#,##0">
                  <c:v>1125.0</c:v>
                </c:pt>
                <c:pt idx="10" formatCode="#,##0">
                  <c:v>1125.0</c:v>
                </c:pt>
                <c:pt idx="11" formatCode="#,##0">
                  <c:v>1125.0</c:v>
                </c:pt>
                <c:pt idx="12" formatCode="#,##0">
                  <c:v>1125.0</c:v>
                </c:pt>
                <c:pt idx="13" formatCode="#,##0">
                  <c:v>1125.0</c:v>
                </c:pt>
                <c:pt idx="14" formatCode="#,##0">
                  <c:v>1125.0</c:v>
                </c:pt>
                <c:pt idx="15" formatCode="#,##0">
                  <c:v>1125.0</c:v>
                </c:pt>
                <c:pt idx="16" formatCode="#,##0">
                  <c:v>1125.0</c:v>
                </c:pt>
                <c:pt idx="17" formatCode="#,##0">
                  <c:v>1125.0</c:v>
                </c:pt>
                <c:pt idx="18" formatCode="#,##0">
                  <c:v>1125.0</c:v>
                </c:pt>
                <c:pt idx="19" formatCode="#,##0">
                  <c:v>1125.0</c:v>
                </c:pt>
                <c:pt idx="20" formatCode="#,##0">
                  <c:v>1125.0</c:v>
                </c:pt>
                <c:pt idx="21" formatCode="#,##0">
                  <c:v>1125.0</c:v>
                </c:pt>
                <c:pt idx="22" formatCode="#,##0">
                  <c:v>1125.0</c:v>
                </c:pt>
                <c:pt idx="23" formatCode="#,##0">
                  <c:v>1125.0</c:v>
                </c:pt>
                <c:pt idx="24" formatCode="#,##0">
                  <c:v>1125.0</c:v>
                </c:pt>
                <c:pt idx="25" formatCode="#,##0">
                  <c:v>1125.0</c:v>
                </c:pt>
                <c:pt idx="26" formatCode="#,##0">
                  <c:v>1125.0</c:v>
                </c:pt>
                <c:pt idx="27" formatCode="#,##0">
                  <c:v>1125.0</c:v>
                </c:pt>
                <c:pt idx="28" formatCode="#,##0">
                  <c:v>1125.0</c:v>
                </c:pt>
                <c:pt idx="29" formatCode="#,##0">
                  <c:v>1125.0</c:v>
                </c:pt>
                <c:pt idx="30" formatCode="#,##0">
                  <c:v>1125.0</c:v>
                </c:pt>
                <c:pt idx="31" formatCode="#,##0">
                  <c:v>1125.0</c:v>
                </c:pt>
                <c:pt idx="32" formatCode="#,##0">
                  <c:v>1125.0</c:v>
                </c:pt>
                <c:pt idx="33" formatCode="#,##0">
                  <c:v>1125.0</c:v>
                </c:pt>
                <c:pt idx="34" formatCode="#,##0">
                  <c:v>1125.0</c:v>
                </c:pt>
                <c:pt idx="35" formatCode="#,##0">
                  <c:v>1125.0</c:v>
                </c:pt>
                <c:pt idx="36" formatCode="#,##0">
                  <c:v>1125.0</c:v>
                </c:pt>
                <c:pt idx="37" formatCode="#,##0">
                  <c:v>1125.0</c:v>
                </c:pt>
                <c:pt idx="38" formatCode="#,##0">
                  <c:v>1125.0</c:v>
                </c:pt>
                <c:pt idx="39" formatCode="#,##0">
                  <c:v>1125.0</c:v>
                </c:pt>
                <c:pt idx="40" formatCode="#,##0">
                  <c:v>1125.0</c:v>
                </c:pt>
                <c:pt idx="41" formatCode="#,##0">
                  <c:v>1125.0</c:v>
                </c:pt>
                <c:pt idx="42" formatCode="#,##0">
                  <c:v>1125.0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4BDF-4743-9301-4795FB41C22C}"/>
            </c:ext>
          </c:extLst>
        </c:ser>
        <c:ser>
          <c:idx val="3"/>
          <c:order val="3"/>
          <c:tx>
            <c:v>Significant Decline Trigger (10th %ile)</c:v>
          </c:tx>
          <c:spPr>
            <a:ln w="25400">
              <a:solidFill>
                <a:srgbClr val="C00000"/>
              </a:solidFill>
              <a:prstDash val="lgDash"/>
            </a:ln>
          </c:spPr>
          <c:marker>
            <c:symbol val="none"/>
          </c:marker>
          <c:cat>
            <c:numRef>
              <c:f>'Chinook ESUs Data'!$A$5:$A$50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'Chinook ESUs Data'!$AA$5:$AA$50</c:f>
              <c:numCache>
                <c:formatCode>General</c:formatCode>
                <c:ptCount val="46"/>
                <c:pt idx="7" formatCode="#,##0">
                  <c:v>450.0</c:v>
                </c:pt>
                <c:pt idx="8" formatCode="#,##0">
                  <c:v>450.0</c:v>
                </c:pt>
                <c:pt idx="9" formatCode="#,##0">
                  <c:v>450.0</c:v>
                </c:pt>
                <c:pt idx="10" formatCode="#,##0">
                  <c:v>450.0</c:v>
                </c:pt>
                <c:pt idx="11" formatCode="#,##0">
                  <c:v>450.0</c:v>
                </c:pt>
                <c:pt idx="12" formatCode="#,##0">
                  <c:v>450.0</c:v>
                </c:pt>
                <c:pt idx="13" formatCode="#,##0">
                  <c:v>450.0</c:v>
                </c:pt>
                <c:pt idx="14" formatCode="#,##0">
                  <c:v>450.0</c:v>
                </c:pt>
                <c:pt idx="15" formatCode="#,##0">
                  <c:v>450.0</c:v>
                </c:pt>
                <c:pt idx="16" formatCode="#,##0">
                  <c:v>450.0</c:v>
                </c:pt>
                <c:pt idx="17" formatCode="#,##0">
                  <c:v>450.0</c:v>
                </c:pt>
                <c:pt idx="18" formatCode="#,##0">
                  <c:v>450.0</c:v>
                </c:pt>
                <c:pt idx="19" formatCode="#,##0">
                  <c:v>450.0</c:v>
                </c:pt>
                <c:pt idx="20" formatCode="#,##0">
                  <c:v>450.0</c:v>
                </c:pt>
                <c:pt idx="21" formatCode="#,##0">
                  <c:v>450.0</c:v>
                </c:pt>
                <c:pt idx="22" formatCode="#,##0">
                  <c:v>450.0</c:v>
                </c:pt>
                <c:pt idx="23" formatCode="#,##0">
                  <c:v>450.0</c:v>
                </c:pt>
                <c:pt idx="24" formatCode="#,##0">
                  <c:v>450.0</c:v>
                </c:pt>
                <c:pt idx="25" formatCode="#,##0">
                  <c:v>450.0</c:v>
                </c:pt>
                <c:pt idx="26" formatCode="#,##0">
                  <c:v>450.0</c:v>
                </c:pt>
                <c:pt idx="27" formatCode="#,##0">
                  <c:v>450.0</c:v>
                </c:pt>
                <c:pt idx="28" formatCode="#,##0">
                  <c:v>450.0</c:v>
                </c:pt>
                <c:pt idx="29" formatCode="#,##0">
                  <c:v>450.0</c:v>
                </c:pt>
                <c:pt idx="30" formatCode="#,##0">
                  <c:v>450.0</c:v>
                </c:pt>
                <c:pt idx="31" formatCode="#,##0">
                  <c:v>450.0</c:v>
                </c:pt>
                <c:pt idx="32" formatCode="#,##0">
                  <c:v>450.0</c:v>
                </c:pt>
                <c:pt idx="33" formatCode="#,##0">
                  <c:v>450.0</c:v>
                </c:pt>
                <c:pt idx="34" formatCode="#,##0">
                  <c:v>450.0</c:v>
                </c:pt>
                <c:pt idx="35" formatCode="#,##0">
                  <c:v>450.0</c:v>
                </c:pt>
                <c:pt idx="36" formatCode="#,##0">
                  <c:v>450.0</c:v>
                </c:pt>
                <c:pt idx="37" formatCode="#,##0">
                  <c:v>450.0</c:v>
                </c:pt>
                <c:pt idx="38" formatCode="#,##0">
                  <c:v>450.0</c:v>
                </c:pt>
                <c:pt idx="39" formatCode="#,##0">
                  <c:v>450.0</c:v>
                </c:pt>
                <c:pt idx="40" formatCode="#,##0">
                  <c:v>450.0</c:v>
                </c:pt>
                <c:pt idx="41" formatCode="#,##0">
                  <c:v>450.0</c:v>
                </c:pt>
                <c:pt idx="42" formatCode="#,##0">
                  <c:v>450.0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4BDF-4743-9301-4795FB41C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2019944"/>
        <c:axId val="-2103125320"/>
      </c:lineChart>
      <c:catAx>
        <c:axId val="-2112019944"/>
        <c:scaling>
          <c:orientation val="minMax"/>
        </c:scaling>
        <c:delete val="0"/>
        <c:axPos val="b"/>
        <c:majorGridlines>
          <c:spPr>
            <a:ln w="635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-2103125320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-2103125320"/>
        <c:scaling>
          <c:orientation val="minMax"/>
          <c:max val="10000.0"/>
        </c:scaling>
        <c:delete val="0"/>
        <c:axPos val="l"/>
        <c:majorGridlines/>
        <c:minorGridlines>
          <c:spPr>
            <a:ln>
              <a:solidFill>
                <a:schemeClr val="bg1">
                  <a:lumMod val="65000"/>
                </a:schemeClr>
              </a:solidFill>
              <a:prstDash val="sysDot"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Abundance 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-2112019944"/>
        <c:crosses val="autoZero"/>
        <c:crossBetween val="midCat"/>
        <c:majorUnit val="2000.0"/>
        <c:minorUnit val="1000.0"/>
      </c:valAx>
      <c:spPr>
        <a:solidFill>
          <a:schemeClr val="bg1"/>
        </a:solidFill>
        <a:ln w="12700"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AMIP Triggers</a:t>
            </a:r>
            <a:r>
              <a:rPr lang="en-US" baseline="0"/>
              <a:t> and </a:t>
            </a:r>
            <a:r>
              <a:rPr lang="en-US"/>
              <a:t>Abundance of </a:t>
            </a:r>
          </a:p>
          <a:p>
            <a:pPr>
              <a:defRPr/>
            </a:pPr>
            <a:r>
              <a:rPr lang="en-US"/>
              <a:t>Wild Snake River Steelhead at Lower Granite Dam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3396959995385"/>
          <c:y val="0.131669267514027"/>
          <c:w val="0.842668974070549"/>
          <c:h val="0.709097883188202"/>
        </c:manualLayout>
      </c:layout>
      <c:lineChart>
        <c:grouping val="standard"/>
        <c:varyColors val="0"/>
        <c:ser>
          <c:idx val="0"/>
          <c:order val="0"/>
          <c:tx>
            <c:v>Abundance</c:v>
          </c:tx>
          <c:spPr>
            <a:ln w="25400">
              <a:solidFill>
                <a:schemeClr val="tx2"/>
              </a:solidFill>
            </a:ln>
          </c:spPr>
          <c:marker>
            <c:symbol val="diamond"/>
            <c:size val="6"/>
            <c:spPr>
              <a:solidFill>
                <a:schemeClr val="tx2"/>
              </a:solidFill>
              <a:ln w="19050">
                <a:solidFill>
                  <a:schemeClr val="tx2"/>
                </a:solidFill>
              </a:ln>
            </c:spPr>
          </c:marker>
          <c:dPt>
            <c:idx val="3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E4A-48F7-9156-E8CE5A8F9114}"/>
              </c:ext>
            </c:extLst>
          </c:dPt>
          <c:dPt>
            <c:idx val="3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E4A-48F7-9156-E8CE5A8F9114}"/>
              </c:ext>
            </c:extLst>
          </c:dPt>
          <c:dPt>
            <c:idx val="42"/>
            <c:marker>
              <c:spPr>
                <a:solidFill>
                  <a:srgbClr val="FFFF00"/>
                </a:solidFill>
                <a:ln w="19050">
                  <a:solidFill>
                    <a:schemeClr val="tx2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0E4A-48F7-9156-E8CE5A8F9114}"/>
              </c:ext>
            </c:extLst>
          </c:dPt>
          <c:cat>
            <c:numRef>
              <c:f>'Chinook ESUs Data'!$A$5:$A$50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'Steelhead DPSs Data'!$B$5:$B$50</c:f>
              <c:numCache>
                <c:formatCode>General</c:formatCode>
                <c:ptCount val="46"/>
                <c:pt idx="11" formatCode="#,##0">
                  <c:v>22029.16228354058</c:v>
                </c:pt>
                <c:pt idx="12" formatCode="#,##0">
                  <c:v>25391.57048763802</c:v>
                </c:pt>
                <c:pt idx="13" formatCode="#,##0">
                  <c:v>21085.29083333333</c:v>
                </c:pt>
                <c:pt idx="14" formatCode="#,##0">
                  <c:v>24968.20971400011</c:v>
                </c:pt>
                <c:pt idx="15" formatCode="#,##0">
                  <c:v>9286.639437861</c:v>
                </c:pt>
                <c:pt idx="16" formatCode="#,##0">
                  <c:v>17315.88183153519</c:v>
                </c:pt>
                <c:pt idx="17" formatCode="#,##0">
                  <c:v>19346.14009283713</c:v>
                </c:pt>
                <c:pt idx="18" formatCode="#,##0">
                  <c:v>7344.76484509804</c:v>
                </c:pt>
                <c:pt idx="19" formatCode="#,##0">
                  <c:v>7521.989471311106</c:v>
                </c:pt>
                <c:pt idx="20" formatCode="#,##0">
                  <c:v>7042.462595115848</c:v>
                </c:pt>
                <c:pt idx="21" formatCode="#,##0">
                  <c:v>7132.99450902431</c:v>
                </c:pt>
                <c:pt idx="22" formatCode="#,##0">
                  <c:v>8740.132242070307</c:v>
                </c:pt>
                <c:pt idx="23" formatCode="#,##0">
                  <c:v>9384.280356982391</c:v>
                </c:pt>
                <c:pt idx="24" formatCode="#,##0">
                  <c:v>11037.940732091</c:v>
                </c:pt>
                <c:pt idx="25" formatCode="#,##0">
                  <c:v>20263.250048018</c:v>
                </c:pt>
                <c:pt idx="26" formatCode="#,##0">
                  <c:v>41023.74033555825</c:v>
                </c:pt>
                <c:pt idx="27" formatCode="#,##0">
                  <c:v>42350.20204969852</c:v>
                </c:pt>
                <c:pt idx="28" formatCode="#,##0">
                  <c:v>29158.27546296106</c:v>
                </c:pt>
                <c:pt idx="29" formatCode="#,##0">
                  <c:v>23050.88595696856</c:v>
                </c:pt>
                <c:pt idx="30" formatCode="#,##0">
                  <c:v>18197.45164334682</c:v>
                </c:pt>
                <c:pt idx="31" formatCode="#,##0">
                  <c:v>9469.5477768477</c:v>
                </c:pt>
                <c:pt idx="32" formatCode="#,##0">
                  <c:v>14402.0</c:v>
                </c:pt>
                <c:pt idx="33" formatCode="#,##0">
                  <c:v>23876.0</c:v>
                </c:pt>
                <c:pt idx="34" formatCode="#,##0">
                  <c:v>42739.0</c:v>
                </c:pt>
                <c:pt idx="35" formatCode="#,##0">
                  <c:v>44133.0</c:v>
                </c:pt>
                <c:pt idx="36" formatCode="#,##0">
                  <c:v>39438.0</c:v>
                </c:pt>
                <c:pt idx="37" formatCode="#,##0">
                  <c:v>23143.0</c:v>
                </c:pt>
                <c:pt idx="38" formatCode="#,##0">
                  <c:v>25355.0</c:v>
                </c:pt>
                <c:pt idx="39" formatCode="#,##0">
                  <c:v>45789.0</c:v>
                </c:pt>
                <c:pt idx="40" formatCode="#,##0">
                  <c:v>33936.0</c:v>
                </c:pt>
                <c:pt idx="41" formatCode="#,##0">
                  <c:v>19651.0</c:v>
                </c:pt>
                <c:pt idx="42" formatCode="#,##0">
                  <c:v>17781.40725253313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E4A-48F7-9156-E8CE5A8F9114}"/>
            </c:ext>
          </c:extLst>
        </c:ser>
        <c:ser>
          <c:idx val="1"/>
          <c:order val="1"/>
          <c:tx>
            <c:v>4-Year Running Average</c:v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circle"/>
            <c:size val="5"/>
            <c:spPr>
              <a:noFill/>
              <a:ln w="22225">
                <a:solidFill>
                  <a:schemeClr val="tx1"/>
                </a:solidFill>
              </a:ln>
            </c:spPr>
          </c:marker>
          <c:dPt>
            <c:idx val="3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0E4A-48F7-9156-E8CE5A8F9114}"/>
              </c:ext>
            </c:extLst>
          </c:dPt>
          <c:dPt>
            <c:idx val="3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E4A-48F7-9156-E8CE5A8F9114}"/>
              </c:ext>
            </c:extLst>
          </c:dPt>
          <c:dPt>
            <c:idx val="42"/>
            <c:marker>
              <c:spPr>
                <a:solidFill>
                  <a:srgbClr val="FFFF00"/>
                </a:solidFill>
                <a:ln w="22225">
                  <a:solidFill>
                    <a:schemeClr val="tx1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0E4A-48F7-9156-E8CE5A8F9114}"/>
              </c:ext>
            </c:extLst>
          </c:dPt>
          <c:cat>
            <c:numRef>
              <c:f>'Chinook ESUs Data'!$A$5:$A$50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'Steelhead DPSs Data'!$C$5:$C$50</c:f>
              <c:numCache>
                <c:formatCode>#,##0</c:formatCode>
                <c:ptCount val="46"/>
                <c:pt idx="14">
                  <c:v>23368.55832962801</c:v>
                </c:pt>
                <c:pt idx="15">
                  <c:v>20182.92761820812</c:v>
                </c:pt>
                <c:pt idx="16">
                  <c:v>18164.00545418241</c:v>
                </c:pt>
                <c:pt idx="17">
                  <c:v>17729.21776905836</c:v>
                </c:pt>
                <c:pt idx="18">
                  <c:v>13323.35655183284</c:v>
                </c:pt>
                <c:pt idx="19">
                  <c:v>12882.19406019537</c:v>
                </c:pt>
                <c:pt idx="20">
                  <c:v>10313.83925109053</c:v>
                </c:pt>
                <c:pt idx="21">
                  <c:v>7260.552855137325</c:v>
                </c:pt>
                <c:pt idx="22">
                  <c:v>7609.394704380393</c:v>
                </c:pt>
                <c:pt idx="23">
                  <c:v>8074.967425798214</c:v>
                </c:pt>
                <c:pt idx="24">
                  <c:v>9073.836960042003</c:v>
                </c:pt>
                <c:pt idx="25">
                  <c:v>12356.40084479043</c:v>
                </c:pt>
                <c:pt idx="26">
                  <c:v>20427.30286816241</c:v>
                </c:pt>
                <c:pt idx="27">
                  <c:v>28668.78329134144</c:v>
                </c:pt>
                <c:pt idx="28">
                  <c:v>33198.86697405895</c:v>
                </c:pt>
                <c:pt idx="29">
                  <c:v>33895.7759512966</c:v>
                </c:pt>
                <c:pt idx="30">
                  <c:v>28189.20377824374</c:v>
                </c:pt>
                <c:pt idx="31">
                  <c:v>19969.04021003103</c:v>
                </c:pt>
                <c:pt idx="32">
                  <c:v>16279.97134429077</c:v>
                </c:pt>
                <c:pt idx="33">
                  <c:v>16486.24985504863</c:v>
                </c:pt>
                <c:pt idx="34">
                  <c:v>22621.63694421192</c:v>
                </c:pt>
                <c:pt idx="35">
                  <c:v>31287.5</c:v>
                </c:pt>
                <c:pt idx="36">
                  <c:v>37546.5</c:v>
                </c:pt>
                <c:pt idx="37">
                  <c:v>37363.25</c:v>
                </c:pt>
                <c:pt idx="38">
                  <c:v>33017.25</c:v>
                </c:pt>
                <c:pt idx="39">
                  <c:v>33431.25</c:v>
                </c:pt>
                <c:pt idx="40">
                  <c:v>32055.75</c:v>
                </c:pt>
                <c:pt idx="41">
                  <c:v>31182.75</c:v>
                </c:pt>
                <c:pt idx="42">
                  <c:v>29289.35181313328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0E4A-48F7-9156-E8CE5A8F9114}"/>
            </c:ext>
          </c:extLst>
        </c:ser>
        <c:ser>
          <c:idx val="2"/>
          <c:order val="2"/>
          <c:tx>
            <c:v>Early Warning Trigger (20th %ile)</c:v>
          </c:tx>
          <c:spPr>
            <a:ln w="25400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'Chinook ESUs Data'!$A$5:$A$50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'Steelhead DPSs Data'!$G$5:$G$50</c:f>
              <c:numCache>
                <c:formatCode>0.0000</c:formatCode>
                <c:ptCount val="46"/>
                <c:pt idx="14" formatCode="#,##0">
                  <c:v>10325.0</c:v>
                </c:pt>
                <c:pt idx="15" formatCode="#,##0">
                  <c:v>10325.0</c:v>
                </c:pt>
                <c:pt idx="16" formatCode="#,##0">
                  <c:v>10325.0</c:v>
                </c:pt>
                <c:pt idx="17" formatCode="#,##0">
                  <c:v>10325.0</c:v>
                </c:pt>
                <c:pt idx="18" formatCode="#,##0">
                  <c:v>10325.0</c:v>
                </c:pt>
                <c:pt idx="19" formatCode="#,##0">
                  <c:v>10325.0</c:v>
                </c:pt>
                <c:pt idx="20" formatCode="#,##0">
                  <c:v>10325.0</c:v>
                </c:pt>
                <c:pt idx="21" formatCode="#,##0">
                  <c:v>10325.0</c:v>
                </c:pt>
                <c:pt idx="22" formatCode="#,##0">
                  <c:v>10325.0</c:v>
                </c:pt>
                <c:pt idx="23" formatCode="#,##0">
                  <c:v>10325.0</c:v>
                </c:pt>
                <c:pt idx="24" formatCode="#,##0">
                  <c:v>10325.0</c:v>
                </c:pt>
                <c:pt idx="25" formatCode="#,##0">
                  <c:v>10325.0</c:v>
                </c:pt>
                <c:pt idx="26" formatCode="#,##0">
                  <c:v>10325.0</c:v>
                </c:pt>
                <c:pt idx="27" formatCode="#,##0">
                  <c:v>10325.0</c:v>
                </c:pt>
                <c:pt idx="28" formatCode="#,##0">
                  <c:v>10325.0</c:v>
                </c:pt>
                <c:pt idx="29" formatCode="#,##0">
                  <c:v>10325.0</c:v>
                </c:pt>
                <c:pt idx="30" formatCode="#,##0">
                  <c:v>10325.0</c:v>
                </c:pt>
                <c:pt idx="31" formatCode="#,##0">
                  <c:v>10325.0</c:v>
                </c:pt>
                <c:pt idx="32" formatCode="#,##0">
                  <c:v>10325.0</c:v>
                </c:pt>
                <c:pt idx="33" formatCode="#,##0">
                  <c:v>10325.0</c:v>
                </c:pt>
                <c:pt idx="34" formatCode="#,##0">
                  <c:v>10325.0</c:v>
                </c:pt>
                <c:pt idx="35" formatCode="#,##0">
                  <c:v>10325.0</c:v>
                </c:pt>
                <c:pt idx="36" formatCode="#,##0">
                  <c:v>10325.0</c:v>
                </c:pt>
                <c:pt idx="37" formatCode="#,##0">
                  <c:v>10325.0</c:v>
                </c:pt>
                <c:pt idx="38" formatCode="#,##0">
                  <c:v>10325.0</c:v>
                </c:pt>
                <c:pt idx="39" formatCode="#,##0">
                  <c:v>10325.0</c:v>
                </c:pt>
                <c:pt idx="40" formatCode="#,##0">
                  <c:v>10325.0</c:v>
                </c:pt>
                <c:pt idx="41" formatCode="#,##0">
                  <c:v>10325.0</c:v>
                </c:pt>
                <c:pt idx="42" formatCode="#,##0">
                  <c:v>10325.0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0E4A-48F7-9156-E8CE5A8F9114}"/>
            </c:ext>
          </c:extLst>
        </c:ser>
        <c:ser>
          <c:idx val="3"/>
          <c:order val="3"/>
          <c:tx>
            <c:v>Significant Decline Trigger (10th %ile)</c:v>
          </c:tx>
          <c:spPr>
            <a:ln w="25400">
              <a:solidFill>
                <a:srgbClr val="C00000"/>
              </a:solidFill>
              <a:prstDash val="lgDash"/>
            </a:ln>
          </c:spPr>
          <c:marker>
            <c:symbol val="none"/>
          </c:marker>
          <c:cat>
            <c:numRef>
              <c:f>'Chinook ESUs Data'!$A$5:$A$50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'Steelhead DPSs Data'!$H$5:$H$50</c:f>
              <c:numCache>
                <c:formatCode>0.0000</c:formatCode>
                <c:ptCount val="46"/>
                <c:pt idx="14" formatCode="#,##0">
                  <c:v>8075.0</c:v>
                </c:pt>
                <c:pt idx="15" formatCode="#,##0">
                  <c:v>8075.0</c:v>
                </c:pt>
                <c:pt idx="16" formatCode="#,##0">
                  <c:v>8075.0</c:v>
                </c:pt>
                <c:pt idx="17" formatCode="#,##0">
                  <c:v>8075.0</c:v>
                </c:pt>
                <c:pt idx="18" formatCode="#,##0">
                  <c:v>8075.0</c:v>
                </c:pt>
                <c:pt idx="19" formatCode="#,##0">
                  <c:v>8075.0</c:v>
                </c:pt>
                <c:pt idx="20" formatCode="#,##0">
                  <c:v>8075.0</c:v>
                </c:pt>
                <c:pt idx="21" formatCode="#,##0">
                  <c:v>8075.0</c:v>
                </c:pt>
                <c:pt idx="22" formatCode="#,##0">
                  <c:v>8075.0</c:v>
                </c:pt>
                <c:pt idx="23" formatCode="#,##0">
                  <c:v>8075.0</c:v>
                </c:pt>
                <c:pt idx="24" formatCode="#,##0">
                  <c:v>8075.0</c:v>
                </c:pt>
                <c:pt idx="25" formatCode="#,##0">
                  <c:v>8075.0</c:v>
                </c:pt>
                <c:pt idx="26" formatCode="#,##0">
                  <c:v>8075.0</c:v>
                </c:pt>
                <c:pt idx="27" formatCode="#,##0">
                  <c:v>8075.0</c:v>
                </c:pt>
                <c:pt idx="28" formatCode="#,##0">
                  <c:v>8075.0</c:v>
                </c:pt>
                <c:pt idx="29" formatCode="#,##0">
                  <c:v>8075.0</c:v>
                </c:pt>
                <c:pt idx="30" formatCode="#,##0">
                  <c:v>8075.0</c:v>
                </c:pt>
                <c:pt idx="31" formatCode="#,##0">
                  <c:v>8075.0</c:v>
                </c:pt>
                <c:pt idx="32" formatCode="#,##0">
                  <c:v>8075.0</c:v>
                </c:pt>
                <c:pt idx="33" formatCode="#,##0">
                  <c:v>8075.0</c:v>
                </c:pt>
                <c:pt idx="34" formatCode="#,##0">
                  <c:v>8075.0</c:v>
                </c:pt>
                <c:pt idx="35" formatCode="#,##0">
                  <c:v>8075.0</c:v>
                </c:pt>
                <c:pt idx="36" formatCode="#,##0">
                  <c:v>8075.0</c:v>
                </c:pt>
                <c:pt idx="37" formatCode="#,##0">
                  <c:v>8075.0</c:v>
                </c:pt>
                <c:pt idx="38" formatCode="#,##0">
                  <c:v>8075.0</c:v>
                </c:pt>
                <c:pt idx="39" formatCode="#,##0">
                  <c:v>8075.0</c:v>
                </c:pt>
                <c:pt idx="40" formatCode="#,##0">
                  <c:v>8075.0</c:v>
                </c:pt>
                <c:pt idx="41" formatCode="#,##0">
                  <c:v>8075.0</c:v>
                </c:pt>
                <c:pt idx="42" formatCode="#,##0">
                  <c:v>8075.0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0E4A-48F7-9156-E8CE5A8F9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9664088"/>
        <c:axId val="-2095038472"/>
      </c:lineChart>
      <c:catAx>
        <c:axId val="-2079664088"/>
        <c:scaling>
          <c:orientation val="minMax"/>
        </c:scaling>
        <c:delete val="0"/>
        <c:axPos val="b"/>
        <c:majorGridlines>
          <c:spPr>
            <a:ln w="635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-2095038472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-2095038472"/>
        <c:scaling>
          <c:orientation val="minMax"/>
          <c:max val="50000.0"/>
        </c:scaling>
        <c:delete val="0"/>
        <c:axPos val="l"/>
        <c:majorGridlines/>
        <c:minorGridlines>
          <c:spPr>
            <a:ln>
              <a:solidFill>
                <a:schemeClr val="bg1">
                  <a:lumMod val="65000"/>
                </a:schemeClr>
              </a:solidFill>
              <a:prstDash val="sysDot"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Abundance 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-2079664088"/>
        <c:crosses val="autoZero"/>
        <c:crossBetween val="midCat"/>
        <c:majorUnit val="10000.0"/>
        <c:minorUnit val="2000.0"/>
      </c:valAx>
      <c:spPr>
        <a:ln w="12700"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AMIP Triggers</a:t>
            </a:r>
            <a:r>
              <a:rPr lang="en-US" baseline="0"/>
              <a:t> and </a:t>
            </a:r>
            <a:r>
              <a:rPr lang="en-US"/>
              <a:t>Abundance of </a:t>
            </a:r>
          </a:p>
          <a:p>
            <a:pPr>
              <a:defRPr/>
            </a:pPr>
            <a:r>
              <a:rPr lang="en-US"/>
              <a:t>Wild Upper</a:t>
            </a:r>
            <a:r>
              <a:rPr lang="en-US" baseline="0"/>
              <a:t> Columbia </a:t>
            </a:r>
            <a:r>
              <a:rPr lang="en-US"/>
              <a:t>Steelhead at Priest Rapids Dam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001355599781"/>
          <c:y val="0.131669267514027"/>
          <c:w val="0.852925384326959"/>
          <c:h val="0.709097883188202"/>
        </c:manualLayout>
      </c:layout>
      <c:lineChart>
        <c:grouping val="standard"/>
        <c:varyColors val="0"/>
        <c:ser>
          <c:idx val="0"/>
          <c:order val="0"/>
          <c:tx>
            <c:v>Abundance</c:v>
          </c:tx>
          <c:spPr>
            <a:ln w="25400">
              <a:solidFill>
                <a:schemeClr val="tx2"/>
              </a:solidFill>
            </a:ln>
          </c:spPr>
          <c:marker>
            <c:symbol val="diamond"/>
            <c:size val="6"/>
            <c:spPr>
              <a:solidFill>
                <a:schemeClr val="tx2"/>
              </a:solidFill>
              <a:ln w="19050">
                <a:solidFill>
                  <a:schemeClr val="tx2"/>
                </a:solidFill>
              </a:ln>
            </c:spPr>
          </c:marker>
          <c:dPt>
            <c:idx val="3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A75-4195-8520-08A11E62B6ED}"/>
              </c:ext>
            </c:extLst>
          </c:dPt>
          <c:dPt>
            <c:idx val="3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A75-4195-8520-08A11E62B6ED}"/>
              </c:ext>
            </c:extLst>
          </c:dPt>
          <c:dPt>
            <c:idx val="3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A75-4195-8520-08A11E62B6ED}"/>
              </c:ext>
            </c:extLst>
          </c:dPt>
          <c:dPt>
            <c:idx val="3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A75-4195-8520-08A11E62B6ED}"/>
              </c:ext>
            </c:extLst>
          </c:dPt>
          <c:dPt>
            <c:idx val="3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BA75-4195-8520-08A11E62B6ED}"/>
              </c:ext>
            </c:extLst>
          </c:dPt>
          <c:dPt>
            <c:idx val="3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BA75-4195-8520-08A11E62B6ED}"/>
              </c:ext>
            </c:extLst>
          </c:dPt>
          <c:dPt>
            <c:idx val="3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BA75-4195-8520-08A11E62B6ED}"/>
              </c:ext>
            </c:extLst>
          </c:dPt>
          <c:dPt>
            <c:idx val="4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BA75-4195-8520-08A11E62B6ED}"/>
              </c:ext>
            </c:extLst>
          </c:dPt>
          <c:dPt>
            <c:idx val="41"/>
            <c:marker>
              <c:spPr>
                <a:noFill/>
                <a:ln w="19050">
                  <a:solidFill>
                    <a:schemeClr val="tx2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BA75-4195-8520-08A11E62B6ED}"/>
              </c:ext>
            </c:extLst>
          </c:dPt>
          <c:dPt>
            <c:idx val="42"/>
            <c:marker>
              <c:spPr>
                <a:solidFill>
                  <a:srgbClr val="F0B40A"/>
                </a:solidFill>
                <a:ln w="19050">
                  <a:solidFill>
                    <a:schemeClr val="tx2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BA75-4195-8520-08A11E62B6ED}"/>
              </c:ext>
            </c:extLst>
          </c:dPt>
          <c:cat>
            <c:numRef>
              <c:f>'Chinook ESUs Data'!$A$5:$A$50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'Steelhead DPSs Data'!$K$5:$K$50</c:f>
              <c:numCache>
                <c:formatCode>General</c:formatCode>
                <c:ptCount val="46"/>
                <c:pt idx="2">
                  <c:v>1421.0</c:v>
                </c:pt>
                <c:pt idx="3">
                  <c:v>661.0</c:v>
                </c:pt>
                <c:pt idx="4" formatCode="#,##0_);\(#,##0\)">
                  <c:v>1284.0</c:v>
                </c:pt>
                <c:pt idx="5" formatCode="#,##0">
                  <c:v>1225.441479028777</c:v>
                </c:pt>
                <c:pt idx="6" formatCode="#,##0">
                  <c:v>1345.507603719367</c:v>
                </c:pt>
                <c:pt idx="7" formatCode="#,##0">
                  <c:v>1414.191471884987</c:v>
                </c:pt>
                <c:pt idx="8" formatCode="#,##0">
                  <c:v>1537.781225350429</c:v>
                </c:pt>
                <c:pt idx="9" formatCode="#,##0">
                  <c:v>1770.798218624732</c:v>
                </c:pt>
                <c:pt idx="10" formatCode="#,##0">
                  <c:v>3223.495769883769</c:v>
                </c:pt>
                <c:pt idx="11" formatCode="#,##0">
                  <c:v>2342.0</c:v>
                </c:pt>
                <c:pt idx="12" formatCode="#,##0">
                  <c:v>4058.0</c:v>
                </c:pt>
                <c:pt idx="13" formatCode="#,##0">
                  <c:v>2670.0</c:v>
                </c:pt>
                <c:pt idx="14" formatCode="#,##0">
                  <c:v>2685.0</c:v>
                </c:pt>
                <c:pt idx="15" formatCode="#,##0">
                  <c:v>1585.0</c:v>
                </c:pt>
                <c:pt idx="16" formatCode="#,##0">
                  <c:v>2799.0</c:v>
                </c:pt>
                <c:pt idx="17" formatCode="#,##0">
                  <c:v>1618.0</c:v>
                </c:pt>
                <c:pt idx="18" formatCode="#,##0">
                  <c:v>890.0</c:v>
                </c:pt>
                <c:pt idx="19" formatCode="#,##0">
                  <c:v>885.0</c:v>
                </c:pt>
                <c:pt idx="20" formatCode="#,##0">
                  <c:v>993.0</c:v>
                </c:pt>
                <c:pt idx="21" formatCode="#,##0">
                  <c:v>843.0</c:v>
                </c:pt>
                <c:pt idx="22" formatCode="#,##0">
                  <c:v>785.0</c:v>
                </c:pt>
                <c:pt idx="23" formatCode="#,##0">
                  <c:v>928.0</c:v>
                </c:pt>
                <c:pt idx="24" formatCode="#,##0">
                  <c:v>1374.0</c:v>
                </c:pt>
                <c:pt idx="25" formatCode="#,##0">
                  <c:v>2341.0</c:v>
                </c:pt>
                <c:pt idx="26" formatCode="#,##0">
                  <c:v>5715.0</c:v>
                </c:pt>
                <c:pt idx="27" formatCode="#,##0">
                  <c:v>2983.0</c:v>
                </c:pt>
                <c:pt idx="28" formatCode="#,##0">
                  <c:v>2836.0</c:v>
                </c:pt>
                <c:pt idx="29" formatCode="#,##0">
                  <c:v>2985.0</c:v>
                </c:pt>
                <c:pt idx="30" formatCode="#,##0">
                  <c:v>3127.0</c:v>
                </c:pt>
                <c:pt idx="31" formatCode="#,##0">
                  <c:v>1677.0</c:v>
                </c:pt>
                <c:pt idx="32" formatCode="#,##0">
                  <c:v>2723.76</c:v>
                </c:pt>
                <c:pt idx="33" formatCode="#,##0">
                  <c:v>3030.0</c:v>
                </c:pt>
                <c:pt idx="34" formatCode="#,##0">
                  <c:v>7439.0</c:v>
                </c:pt>
                <c:pt idx="35" formatCode="#,##0">
                  <c:v>7647.0</c:v>
                </c:pt>
                <c:pt idx="36" formatCode="#,##0">
                  <c:v>4896.0</c:v>
                </c:pt>
                <c:pt idx="37" formatCode="#,##0">
                  <c:v>3284.0</c:v>
                </c:pt>
                <c:pt idx="38" formatCode="#,##0">
                  <c:v>5278.0</c:v>
                </c:pt>
                <c:pt idx="39" formatCode="#,##0">
                  <c:v>6831.0</c:v>
                </c:pt>
                <c:pt idx="40" formatCode="#,##0">
                  <c:v>4560.0</c:v>
                </c:pt>
                <c:pt idx="41" formatCode="#,##0">
                  <c:v>1423.0</c:v>
                </c:pt>
                <c:pt idx="42" formatCode="#,##0">
                  <c:v>1658.649539252982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BA75-4195-8520-08A11E62B6ED}"/>
            </c:ext>
          </c:extLst>
        </c:ser>
        <c:ser>
          <c:idx val="1"/>
          <c:order val="1"/>
          <c:tx>
            <c:v>4-Year Running Average</c:v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circle"/>
            <c:size val="5"/>
            <c:spPr>
              <a:noFill/>
              <a:ln w="22225">
                <a:solidFill>
                  <a:schemeClr val="tx1"/>
                </a:solidFill>
              </a:ln>
            </c:spPr>
          </c:marker>
          <c:dPt>
            <c:idx val="3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BA75-4195-8520-08A11E62B6ED}"/>
              </c:ext>
            </c:extLst>
          </c:dPt>
          <c:dPt>
            <c:idx val="3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BA75-4195-8520-08A11E62B6ED}"/>
              </c:ext>
            </c:extLst>
          </c:dPt>
          <c:dPt>
            <c:idx val="3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BA75-4195-8520-08A11E62B6ED}"/>
              </c:ext>
            </c:extLst>
          </c:dPt>
          <c:dPt>
            <c:idx val="3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BA75-4195-8520-08A11E62B6ED}"/>
              </c:ext>
            </c:extLst>
          </c:dPt>
          <c:dPt>
            <c:idx val="4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BA75-4195-8520-08A11E62B6ED}"/>
              </c:ext>
            </c:extLst>
          </c:dPt>
          <c:dPt>
            <c:idx val="42"/>
            <c:marker>
              <c:spPr>
                <a:solidFill>
                  <a:srgbClr val="FFC000"/>
                </a:solidFill>
                <a:ln w="22225">
                  <a:solidFill>
                    <a:schemeClr val="tx1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0-BA75-4195-8520-08A11E62B6ED}"/>
              </c:ext>
            </c:extLst>
          </c:dPt>
          <c:cat>
            <c:numRef>
              <c:f>'Chinook ESUs Data'!$A$5:$A$50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'Steelhead DPSs Data'!$L$5:$L$50</c:f>
              <c:numCache>
                <c:formatCode>General</c:formatCode>
                <c:ptCount val="46"/>
                <c:pt idx="5" formatCode="#,##0">
                  <c:v>1147.860369757194</c:v>
                </c:pt>
                <c:pt idx="6" formatCode="#,##0">
                  <c:v>1128.987270687036</c:v>
                </c:pt>
                <c:pt idx="7" formatCode="#,##0">
                  <c:v>1317.285138658282</c:v>
                </c:pt>
                <c:pt idx="8" formatCode="#,##0">
                  <c:v>1380.73044499589</c:v>
                </c:pt>
                <c:pt idx="9" formatCode="#,##0">
                  <c:v>1517.069629894879</c:v>
                </c:pt>
                <c:pt idx="10" formatCode="#,##0">
                  <c:v>1986.56667143598</c:v>
                </c:pt>
                <c:pt idx="11" formatCode="#,##0">
                  <c:v>2218.518803464733</c:v>
                </c:pt>
                <c:pt idx="12" formatCode="#,##0">
                  <c:v>2848.573497127125</c:v>
                </c:pt>
                <c:pt idx="13" formatCode="#,##0">
                  <c:v>3073.373942470942</c:v>
                </c:pt>
                <c:pt idx="14" formatCode="#,##0">
                  <c:v>2938.75</c:v>
                </c:pt>
                <c:pt idx="15" formatCode="#,##0">
                  <c:v>2749.5</c:v>
                </c:pt>
                <c:pt idx="16" formatCode="#,##0">
                  <c:v>2434.75</c:v>
                </c:pt>
                <c:pt idx="17" formatCode="#,##0">
                  <c:v>2171.75</c:v>
                </c:pt>
                <c:pt idx="18" formatCode="#,##0">
                  <c:v>1723.0</c:v>
                </c:pt>
                <c:pt idx="19" formatCode="#,##0">
                  <c:v>1548.0</c:v>
                </c:pt>
                <c:pt idx="20" formatCode="#,##0">
                  <c:v>1096.5</c:v>
                </c:pt>
                <c:pt idx="21" formatCode="#,##0">
                  <c:v>902.75</c:v>
                </c:pt>
                <c:pt idx="22" formatCode="#,##0">
                  <c:v>876.5</c:v>
                </c:pt>
                <c:pt idx="23" formatCode="#,##0">
                  <c:v>887.25</c:v>
                </c:pt>
                <c:pt idx="24" formatCode="#,##0">
                  <c:v>982.5</c:v>
                </c:pt>
                <c:pt idx="25" formatCode="#,##0">
                  <c:v>1357.0</c:v>
                </c:pt>
                <c:pt idx="26" formatCode="#,##0">
                  <c:v>2589.5</c:v>
                </c:pt>
                <c:pt idx="27" formatCode="#,##0">
                  <c:v>3103.25</c:v>
                </c:pt>
                <c:pt idx="28" formatCode="#,##0">
                  <c:v>3468.75</c:v>
                </c:pt>
                <c:pt idx="29" formatCode="#,##0">
                  <c:v>3629.75</c:v>
                </c:pt>
                <c:pt idx="30" formatCode="#,##0">
                  <c:v>2982.75</c:v>
                </c:pt>
                <c:pt idx="31" formatCode="#,##0">
                  <c:v>2656.25</c:v>
                </c:pt>
                <c:pt idx="32" formatCode="#,##0">
                  <c:v>2628.19</c:v>
                </c:pt>
                <c:pt idx="33" formatCode="#,##0">
                  <c:v>2639.44</c:v>
                </c:pt>
                <c:pt idx="34" formatCode="#,##0">
                  <c:v>3717.44</c:v>
                </c:pt>
                <c:pt idx="35" formatCode="#,##0">
                  <c:v>5209.940000000001</c:v>
                </c:pt>
                <c:pt idx="36" formatCode="#,##0">
                  <c:v>5753.0</c:v>
                </c:pt>
                <c:pt idx="37" formatCode="#,##0">
                  <c:v>5816.5</c:v>
                </c:pt>
                <c:pt idx="38" formatCode="#,##0">
                  <c:v>5276.25</c:v>
                </c:pt>
                <c:pt idx="39" formatCode="#,##0">
                  <c:v>5072.25</c:v>
                </c:pt>
                <c:pt idx="40" formatCode="#,##0">
                  <c:v>4988.25</c:v>
                </c:pt>
                <c:pt idx="41" formatCode="#,##0">
                  <c:v>4523.0</c:v>
                </c:pt>
                <c:pt idx="42" formatCode="#,##0">
                  <c:v>3618.162384813245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BA75-4195-8520-08A11E62B6ED}"/>
            </c:ext>
          </c:extLst>
        </c:ser>
        <c:ser>
          <c:idx val="2"/>
          <c:order val="2"/>
          <c:tx>
            <c:v>Early Warning Trigger (20th %ile)</c:v>
          </c:tx>
          <c:spPr>
            <a:ln w="25400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'Chinook ESUs Data'!$A$5:$A$50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'Steelhead DPSs Data'!$P$5:$P$50</c:f>
              <c:numCache>
                <c:formatCode>_(* #,##0_);_(* \(#,##0\);_(* "-"??_);_(@_)</c:formatCode>
                <c:ptCount val="46"/>
                <c:pt idx="5">
                  <c:v>1100.0</c:v>
                </c:pt>
                <c:pt idx="6">
                  <c:v>1100.0</c:v>
                </c:pt>
                <c:pt idx="7">
                  <c:v>1100.0</c:v>
                </c:pt>
                <c:pt idx="8">
                  <c:v>1100.0</c:v>
                </c:pt>
                <c:pt idx="9">
                  <c:v>1100.0</c:v>
                </c:pt>
                <c:pt idx="10">
                  <c:v>1100.0</c:v>
                </c:pt>
                <c:pt idx="11">
                  <c:v>1100.0</c:v>
                </c:pt>
                <c:pt idx="12">
                  <c:v>1100.0</c:v>
                </c:pt>
                <c:pt idx="13">
                  <c:v>1100.0</c:v>
                </c:pt>
                <c:pt idx="14">
                  <c:v>1100.0</c:v>
                </c:pt>
                <c:pt idx="15">
                  <c:v>1100.0</c:v>
                </c:pt>
                <c:pt idx="16">
                  <c:v>1100.0</c:v>
                </c:pt>
                <c:pt idx="17">
                  <c:v>1100.0</c:v>
                </c:pt>
                <c:pt idx="18">
                  <c:v>1100.0</c:v>
                </c:pt>
                <c:pt idx="19">
                  <c:v>1100.0</c:v>
                </c:pt>
                <c:pt idx="20">
                  <c:v>1100.0</c:v>
                </c:pt>
                <c:pt idx="21">
                  <c:v>1100.0</c:v>
                </c:pt>
                <c:pt idx="22">
                  <c:v>1100.0</c:v>
                </c:pt>
                <c:pt idx="23">
                  <c:v>1100.0</c:v>
                </c:pt>
                <c:pt idx="24">
                  <c:v>1100.0</c:v>
                </c:pt>
                <c:pt idx="25">
                  <c:v>1100.0</c:v>
                </c:pt>
                <c:pt idx="26">
                  <c:v>1100.0</c:v>
                </c:pt>
                <c:pt idx="27">
                  <c:v>1100.0</c:v>
                </c:pt>
                <c:pt idx="28">
                  <c:v>1100.0</c:v>
                </c:pt>
                <c:pt idx="29">
                  <c:v>1100.0</c:v>
                </c:pt>
                <c:pt idx="30">
                  <c:v>1100.0</c:v>
                </c:pt>
                <c:pt idx="31">
                  <c:v>1100.0</c:v>
                </c:pt>
                <c:pt idx="32">
                  <c:v>1100.0</c:v>
                </c:pt>
                <c:pt idx="33">
                  <c:v>1100.0</c:v>
                </c:pt>
                <c:pt idx="34">
                  <c:v>1100.0</c:v>
                </c:pt>
                <c:pt idx="35">
                  <c:v>1100.0</c:v>
                </c:pt>
                <c:pt idx="36">
                  <c:v>1100.0</c:v>
                </c:pt>
                <c:pt idx="37">
                  <c:v>1100.0</c:v>
                </c:pt>
                <c:pt idx="38">
                  <c:v>1100.0</c:v>
                </c:pt>
                <c:pt idx="39">
                  <c:v>1100.0</c:v>
                </c:pt>
                <c:pt idx="40">
                  <c:v>1100.0</c:v>
                </c:pt>
                <c:pt idx="41">
                  <c:v>1100.0</c:v>
                </c:pt>
                <c:pt idx="42">
                  <c:v>1100.0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BA75-4195-8520-08A11E62B6ED}"/>
            </c:ext>
          </c:extLst>
        </c:ser>
        <c:ser>
          <c:idx val="3"/>
          <c:order val="3"/>
          <c:tx>
            <c:v>Significant Decline Trigger (10th %ile)</c:v>
          </c:tx>
          <c:spPr>
            <a:ln w="25400">
              <a:solidFill>
                <a:srgbClr val="C00000"/>
              </a:solidFill>
              <a:prstDash val="lgDash"/>
            </a:ln>
          </c:spPr>
          <c:marker>
            <c:symbol val="none"/>
          </c:marker>
          <c:cat>
            <c:numRef>
              <c:f>'Chinook ESUs Data'!$A$5:$A$50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'Steelhead DPSs Data'!$Q$5:$Q$50</c:f>
              <c:numCache>
                <c:formatCode>_(* #,##0_);_(* \(#,##0\);_(* "-"??_);_(@_)</c:formatCode>
                <c:ptCount val="46"/>
                <c:pt idx="5">
                  <c:v>975.0</c:v>
                </c:pt>
                <c:pt idx="6">
                  <c:v>975.0</c:v>
                </c:pt>
                <c:pt idx="7">
                  <c:v>975.0</c:v>
                </c:pt>
                <c:pt idx="8">
                  <c:v>975.0</c:v>
                </c:pt>
                <c:pt idx="9">
                  <c:v>975.0</c:v>
                </c:pt>
                <c:pt idx="10">
                  <c:v>975.0</c:v>
                </c:pt>
                <c:pt idx="11">
                  <c:v>975.0</c:v>
                </c:pt>
                <c:pt idx="12">
                  <c:v>975.0</c:v>
                </c:pt>
                <c:pt idx="13">
                  <c:v>975.0</c:v>
                </c:pt>
                <c:pt idx="14">
                  <c:v>975.0</c:v>
                </c:pt>
                <c:pt idx="15">
                  <c:v>975.0</c:v>
                </c:pt>
                <c:pt idx="16">
                  <c:v>975.0</c:v>
                </c:pt>
                <c:pt idx="17">
                  <c:v>975.0</c:v>
                </c:pt>
                <c:pt idx="18">
                  <c:v>975.0</c:v>
                </c:pt>
                <c:pt idx="19">
                  <c:v>975.0</c:v>
                </c:pt>
                <c:pt idx="20">
                  <c:v>975.0</c:v>
                </c:pt>
                <c:pt idx="21">
                  <c:v>975.0</c:v>
                </c:pt>
                <c:pt idx="22">
                  <c:v>975.0</c:v>
                </c:pt>
                <c:pt idx="23">
                  <c:v>975.0</c:v>
                </c:pt>
                <c:pt idx="24">
                  <c:v>975.0</c:v>
                </c:pt>
                <c:pt idx="25">
                  <c:v>975.0</c:v>
                </c:pt>
                <c:pt idx="26">
                  <c:v>975.0</c:v>
                </c:pt>
                <c:pt idx="27">
                  <c:v>975.0</c:v>
                </c:pt>
                <c:pt idx="28">
                  <c:v>975.0</c:v>
                </c:pt>
                <c:pt idx="29">
                  <c:v>975.0</c:v>
                </c:pt>
                <c:pt idx="30">
                  <c:v>975.0</c:v>
                </c:pt>
                <c:pt idx="31">
                  <c:v>975.0</c:v>
                </c:pt>
                <c:pt idx="32">
                  <c:v>975.0</c:v>
                </c:pt>
                <c:pt idx="33">
                  <c:v>975.0</c:v>
                </c:pt>
                <c:pt idx="34">
                  <c:v>975.0</c:v>
                </c:pt>
                <c:pt idx="35">
                  <c:v>975.0</c:v>
                </c:pt>
                <c:pt idx="36">
                  <c:v>975.0</c:v>
                </c:pt>
                <c:pt idx="37">
                  <c:v>975.0</c:v>
                </c:pt>
                <c:pt idx="38">
                  <c:v>975.0</c:v>
                </c:pt>
                <c:pt idx="39">
                  <c:v>975.0</c:v>
                </c:pt>
                <c:pt idx="40">
                  <c:v>975.0</c:v>
                </c:pt>
                <c:pt idx="41">
                  <c:v>975.0</c:v>
                </c:pt>
                <c:pt idx="42">
                  <c:v>975.0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BA75-4195-8520-08A11E62B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2268008"/>
        <c:axId val="-2098942648"/>
      </c:lineChart>
      <c:catAx>
        <c:axId val="-2092268008"/>
        <c:scaling>
          <c:orientation val="minMax"/>
        </c:scaling>
        <c:delete val="0"/>
        <c:axPos val="b"/>
        <c:majorGridlines>
          <c:spPr>
            <a:ln w="635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-2098942648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-2098942648"/>
        <c:scaling>
          <c:orientation val="minMax"/>
          <c:max val="10000.0"/>
        </c:scaling>
        <c:delete val="0"/>
        <c:axPos val="l"/>
        <c:majorGridlines/>
        <c:minorGridlines>
          <c:spPr>
            <a:ln>
              <a:solidFill>
                <a:schemeClr val="bg1">
                  <a:lumMod val="65000"/>
                </a:schemeClr>
              </a:solidFill>
              <a:prstDash val="sysDot"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Abundance 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-2092268008"/>
        <c:crosses val="autoZero"/>
        <c:crossBetween val="midCat"/>
        <c:majorUnit val="2000.0"/>
        <c:minorUnit val="1000.0"/>
      </c:valAx>
      <c:spPr>
        <a:ln w="12700"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AMIP Triggers</a:t>
            </a:r>
            <a:r>
              <a:rPr lang="en-US" baseline="0"/>
              <a:t> and </a:t>
            </a:r>
            <a:r>
              <a:rPr lang="en-US"/>
              <a:t>Abundance of </a:t>
            </a:r>
          </a:p>
          <a:p>
            <a:pPr>
              <a:defRPr/>
            </a:pPr>
            <a:r>
              <a:rPr lang="en-US"/>
              <a:t>Wild Mid Columbia Steelhead (Yakima MPG) at Prosser Dam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Abundance</c:v>
          </c:tx>
          <c:spPr>
            <a:ln w="254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 w="19050">
                <a:solidFill>
                  <a:schemeClr val="tx2"/>
                </a:solidFill>
              </a:ln>
            </c:spPr>
          </c:marker>
          <c:dPt>
            <c:idx val="3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AAD-440E-A15E-E8A35593D7DC}"/>
              </c:ext>
            </c:extLst>
          </c:dPt>
          <c:dPt>
            <c:idx val="3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AAD-440E-A15E-E8A35593D7DC}"/>
              </c:ext>
            </c:extLst>
          </c:dPt>
          <c:dPt>
            <c:idx val="4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AAAD-440E-A15E-E8A35593D7DC}"/>
              </c:ext>
            </c:extLst>
          </c:dPt>
          <c:dPt>
            <c:idx val="4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AAD-440E-A15E-E8A35593D7DC}"/>
              </c:ext>
            </c:extLst>
          </c:dPt>
          <c:dPt>
            <c:idx val="42"/>
            <c:marker>
              <c:spPr>
                <a:solidFill>
                  <a:srgbClr val="F0B40A"/>
                </a:solidFill>
                <a:ln w="19050">
                  <a:solidFill>
                    <a:schemeClr val="tx2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AAAD-440E-A15E-E8A35593D7DC}"/>
              </c:ext>
            </c:extLst>
          </c:dPt>
          <c:cat>
            <c:numRef>
              <c:f>'Steelhead DPSs Data'!$S$5:$S$50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'Steelhead DPSs Data'!$T$5:$T$50</c:f>
              <c:numCache>
                <c:formatCode>General</c:formatCode>
                <c:ptCount val="46"/>
                <c:pt idx="9" formatCode="#,##0">
                  <c:v>2191.0</c:v>
                </c:pt>
                <c:pt idx="10" formatCode="#,##0">
                  <c:v>2230.0</c:v>
                </c:pt>
                <c:pt idx="11" formatCode="#,##0">
                  <c:v>2424.0</c:v>
                </c:pt>
                <c:pt idx="12" formatCode="#,##0">
                  <c:v>2601.0</c:v>
                </c:pt>
                <c:pt idx="13" formatCode="#,##0">
                  <c:v>1066.0</c:v>
                </c:pt>
                <c:pt idx="14" formatCode="#,##0">
                  <c:v>727.0</c:v>
                </c:pt>
                <c:pt idx="15" formatCode="#,##0">
                  <c:v>730.0</c:v>
                </c:pt>
                <c:pt idx="16" formatCode="#,##0">
                  <c:v>2012.0</c:v>
                </c:pt>
                <c:pt idx="17" formatCode="#,##0">
                  <c:v>1104.0</c:v>
                </c:pt>
                <c:pt idx="18" formatCode="#,##0">
                  <c:v>540.0</c:v>
                </c:pt>
                <c:pt idx="19" formatCode="#,##0">
                  <c:v>838.0</c:v>
                </c:pt>
                <c:pt idx="20" formatCode="#,##0">
                  <c:v>450.0</c:v>
                </c:pt>
                <c:pt idx="21" formatCode="#,##0">
                  <c:v>961.0</c:v>
                </c:pt>
                <c:pt idx="22" formatCode="#,##0">
                  <c:v>948.0</c:v>
                </c:pt>
                <c:pt idx="23" formatCode="#,##0">
                  <c:v>1018.0</c:v>
                </c:pt>
                <c:pt idx="24" formatCode="#,##0">
                  <c:v>1571.0</c:v>
                </c:pt>
                <c:pt idx="25" formatCode="#,##0">
                  <c:v>3032.0</c:v>
                </c:pt>
                <c:pt idx="26" formatCode="#,##0">
                  <c:v>4492.0</c:v>
                </c:pt>
                <c:pt idx="27" formatCode="#,##0">
                  <c:v>2190.0</c:v>
                </c:pt>
                <c:pt idx="28" formatCode="#,##0">
                  <c:v>2739.0</c:v>
                </c:pt>
                <c:pt idx="29" formatCode="#,##0">
                  <c:v>3377.0</c:v>
                </c:pt>
                <c:pt idx="30" formatCode="#,##0">
                  <c:v>1995.0</c:v>
                </c:pt>
                <c:pt idx="31" formatCode="#,##0">
                  <c:v>1523.0</c:v>
                </c:pt>
                <c:pt idx="32" formatCode="#,##0">
                  <c:v>3025.0</c:v>
                </c:pt>
                <c:pt idx="33" formatCode="#,##0">
                  <c:v>3444.0</c:v>
                </c:pt>
                <c:pt idx="34" formatCode="#,##0">
                  <c:v>6602.0</c:v>
                </c:pt>
                <c:pt idx="35" formatCode="#,##0">
                  <c:v>6064.0</c:v>
                </c:pt>
                <c:pt idx="36" formatCode="#,##0">
                  <c:v>6184.0</c:v>
                </c:pt>
                <c:pt idx="37" formatCode="#,##0">
                  <c:v>4517.0</c:v>
                </c:pt>
                <c:pt idx="38" formatCode="#,##0">
                  <c:v>4083.0</c:v>
                </c:pt>
                <c:pt idx="39" formatCode="#,##0">
                  <c:v>5364.0</c:v>
                </c:pt>
                <c:pt idx="40" formatCode="#,##0">
                  <c:v>3941.0</c:v>
                </c:pt>
                <c:pt idx="41" formatCode="#,##0">
                  <c:v>1604.0</c:v>
                </c:pt>
                <c:pt idx="42" formatCode="#,##0">
                  <c:v>1291.016352243673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AAD-440E-A15E-E8A35593D7DC}"/>
            </c:ext>
          </c:extLst>
        </c:ser>
        <c:ser>
          <c:idx val="1"/>
          <c:order val="1"/>
          <c:tx>
            <c:v>4-Year Running Average</c:v>
          </c:tx>
          <c:spPr>
            <a:ln w="254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circle"/>
            <c:size val="5"/>
            <c:spPr>
              <a:noFill/>
              <a:ln w="22225">
                <a:solidFill>
                  <a:schemeClr val="tx1"/>
                </a:solidFill>
              </a:ln>
            </c:spPr>
          </c:marker>
          <c:dPt>
            <c:idx val="3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AAAD-440E-A15E-E8A35593D7DC}"/>
              </c:ext>
            </c:extLst>
          </c:dPt>
          <c:dPt>
            <c:idx val="3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AAAD-440E-A15E-E8A35593D7DC}"/>
              </c:ext>
            </c:extLst>
          </c:dPt>
          <c:dPt>
            <c:idx val="4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AAAD-440E-A15E-E8A35593D7DC}"/>
              </c:ext>
            </c:extLst>
          </c:dPt>
          <c:dPt>
            <c:idx val="4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AAAD-440E-A15E-E8A35593D7DC}"/>
              </c:ext>
            </c:extLst>
          </c:dPt>
          <c:dPt>
            <c:idx val="42"/>
            <c:marker>
              <c:spPr>
                <a:solidFill>
                  <a:srgbClr val="F0B40A"/>
                </a:solidFill>
                <a:ln w="22225">
                  <a:solidFill>
                    <a:schemeClr val="tx1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AAAD-440E-A15E-E8A35593D7DC}"/>
              </c:ext>
            </c:extLst>
          </c:dPt>
          <c:cat>
            <c:numRef>
              <c:f>'Steelhead DPSs Data'!$S$5:$S$50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'Steelhead DPSs Data'!$U$5:$U$50</c:f>
              <c:numCache>
                <c:formatCode>General</c:formatCode>
                <c:ptCount val="46"/>
                <c:pt idx="12" formatCode="#,##0">
                  <c:v>2361.5</c:v>
                </c:pt>
                <c:pt idx="13" formatCode="#,##0">
                  <c:v>2080.25</c:v>
                </c:pt>
                <c:pt idx="14" formatCode="#,##0">
                  <c:v>1704.5</c:v>
                </c:pt>
                <c:pt idx="15" formatCode="#,##0">
                  <c:v>1281.0</c:v>
                </c:pt>
                <c:pt idx="16" formatCode="#,##0">
                  <c:v>1133.75</c:v>
                </c:pt>
                <c:pt idx="17" formatCode="#,##0">
                  <c:v>1143.25</c:v>
                </c:pt>
                <c:pt idx="18" formatCode="#,##0">
                  <c:v>1096.5</c:v>
                </c:pt>
                <c:pt idx="19" formatCode="#,##0">
                  <c:v>1123.5</c:v>
                </c:pt>
                <c:pt idx="20" formatCode="#,##0">
                  <c:v>733.0</c:v>
                </c:pt>
                <c:pt idx="21" formatCode="#,##0">
                  <c:v>697.25</c:v>
                </c:pt>
                <c:pt idx="22" formatCode="#,##0">
                  <c:v>799.25</c:v>
                </c:pt>
                <c:pt idx="23" formatCode="#,##0">
                  <c:v>844.25</c:v>
                </c:pt>
                <c:pt idx="24" formatCode="#,##0">
                  <c:v>1124.5</c:v>
                </c:pt>
                <c:pt idx="25" formatCode="#,##0">
                  <c:v>1642.25</c:v>
                </c:pt>
                <c:pt idx="26" formatCode="#,##0">
                  <c:v>2528.25</c:v>
                </c:pt>
                <c:pt idx="27" formatCode="#,##0">
                  <c:v>2821.25</c:v>
                </c:pt>
                <c:pt idx="28" formatCode="#,##0">
                  <c:v>3113.25</c:v>
                </c:pt>
                <c:pt idx="29" formatCode="#,##0">
                  <c:v>3199.5</c:v>
                </c:pt>
                <c:pt idx="30" formatCode="#,##0">
                  <c:v>2575.25</c:v>
                </c:pt>
                <c:pt idx="31" formatCode="#,##0">
                  <c:v>2408.5</c:v>
                </c:pt>
                <c:pt idx="32" formatCode="#,##0">
                  <c:v>2480.0</c:v>
                </c:pt>
                <c:pt idx="33" formatCode="#,##0">
                  <c:v>2496.75</c:v>
                </c:pt>
                <c:pt idx="34" formatCode="#,##0">
                  <c:v>3648.5</c:v>
                </c:pt>
                <c:pt idx="35" formatCode="#,##0">
                  <c:v>4783.75</c:v>
                </c:pt>
                <c:pt idx="36" formatCode="#,##0">
                  <c:v>5573.5</c:v>
                </c:pt>
                <c:pt idx="37" formatCode="#,##0">
                  <c:v>5841.75</c:v>
                </c:pt>
                <c:pt idx="38" formatCode="#,##0">
                  <c:v>5212.0</c:v>
                </c:pt>
                <c:pt idx="39" formatCode="#,##0">
                  <c:v>5037.0</c:v>
                </c:pt>
                <c:pt idx="40" formatCode="#,##0">
                  <c:v>4476.25</c:v>
                </c:pt>
                <c:pt idx="41" formatCode="#,##0">
                  <c:v>3748.0</c:v>
                </c:pt>
                <c:pt idx="42" formatCode="#,##0">
                  <c:v>3050.004088060918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AAAD-440E-A15E-E8A35593D7DC}"/>
            </c:ext>
          </c:extLst>
        </c:ser>
        <c:ser>
          <c:idx val="2"/>
          <c:order val="2"/>
          <c:tx>
            <c:v>Early Warning Trigger (20th %ile)</c:v>
          </c:tx>
          <c:spPr>
            <a:ln w="25400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'Steelhead DPSs Data'!$S$5:$S$50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('Steelhead DPSs Data'!$X$5:$X$49,'Steelhead DPSs Data'!$X$50)</c:f>
              <c:numCache>
                <c:formatCode>General</c:formatCode>
                <c:ptCount val="46"/>
                <c:pt idx="12">
                  <c:v>975.0</c:v>
                </c:pt>
                <c:pt idx="13">
                  <c:v>975.0</c:v>
                </c:pt>
                <c:pt idx="14">
                  <c:v>975.0</c:v>
                </c:pt>
                <c:pt idx="15">
                  <c:v>975.0</c:v>
                </c:pt>
                <c:pt idx="16">
                  <c:v>975.0</c:v>
                </c:pt>
                <c:pt idx="17">
                  <c:v>975.0</c:v>
                </c:pt>
                <c:pt idx="18">
                  <c:v>975.0</c:v>
                </c:pt>
                <c:pt idx="19">
                  <c:v>975.0</c:v>
                </c:pt>
                <c:pt idx="20">
                  <c:v>975.0</c:v>
                </c:pt>
                <c:pt idx="21">
                  <c:v>975.0</c:v>
                </c:pt>
                <c:pt idx="22">
                  <c:v>975.0</c:v>
                </c:pt>
                <c:pt idx="23">
                  <c:v>975.0</c:v>
                </c:pt>
                <c:pt idx="24">
                  <c:v>975.0</c:v>
                </c:pt>
                <c:pt idx="25">
                  <c:v>975.0</c:v>
                </c:pt>
                <c:pt idx="26">
                  <c:v>975.0</c:v>
                </c:pt>
                <c:pt idx="27">
                  <c:v>975.0</c:v>
                </c:pt>
                <c:pt idx="28">
                  <c:v>975.0</c:v>
                </c:pt>
                <c:pt idx="29">
                  <c:v>975.0</c:v>
                </c:pt>
                <c:pt idx="30">
                  <c:v>975.0</c:v>
                </c:pt>
                <c:pt idx="31">
                  <c:v>975.0</c:v>
                </c:pt>
                <c:pt idx="32">
                  <c:v>975.0</c:v>
                </c:pt>
                <c:pt idx="33">
                  <c:v>975.0</c:v>
                </c:pt>
                <c:pt idx="34">
                  <c:v>975.0</c:v>
                </c:pt>
                <c:pt idx="35">
                  <c:v>975.0</c:v>
                </c:pt>
                <c:pt idx="36">
                  <c:v>975.0</c:v>
                </c:pt>
                <c:pt idx="37">
                  <c:v>975.0</c:v>
                </c:pt>
                <c:pt idx="38">
                  <c:v>975.0</c:v>
                </c:pt>
                <c:pt idx="39">
                  <c:v>975.0</c:v>
                </c:pt>
                <c:pt idx="40">
                  <c:v>975.0</c:v>
                </c:pt>
                <c:pt idx="41">
                  <c:v>975.0</c:v>
                </c:pt>
                <c:pt idx="42">
                  <c:v>975.0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AAAD-440E-A15E-E8A35593D7DC}"/>
            </c:ext>
          </c:extLst>
        </c:ser>
        <c:ser>
          <c:idx val="3"/>
          <c:order val="3"/>
          <c:tx>
            <c:v>Significant Decline Trigger (10th %ile)</c:v>
          </c:tx>
          <c:spPr>
            <a:ln w="25400">
              <a:solidFill>
                <a:srgbClr val="C00000"/>
              </a:solidFill>
              <a:prstDash val="lgDash"/>
            </a:ln>
          </c:spPr>
          <c:marker>
            <c:symbol val="none"/>
          </c:marker>
          <c:cat>
            <c:numRef>
              <c:f>'Steelhead DPSs Data'!$S$5:$S$50</c:f>
              <c:numCache>
                <c:formatCode>General</c:formatCode>
                <c:ptCount val="46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  <c:pt idx="40">
                  <c:v>2015.0</c:v>
                </c:pt>
                <c:pt idx="41">
                  <c:v>2016.0</c:v>
                </c:pt>
                <c:pt idx="42">
                  <c:v>2017.0</c:v>
                </c:pt>
                <c:pt idx="43">
                  <c:v>2018.0</c:v>
                </c:pt>
                <c:pt idx="44">
                  <c:v>2019.0</c:v>
                </c:pt>
                <c:pt idx="45">
                  <c:v>2020.0</c:v>
                </c:pt>
              </c:numCache>
            </c:numRef>
          </c:cat>
          <c:val>
            <c:numRef>
              <c:f>('Steelhead DPSs Data'!$Y$5:$Y$49,'Steelhead DPSs Data'!$Y$50)</c:f>
              <c:numCache>
                <c:formatCode>General</c:formatCode>
                <c:ptCount val="46"/>
                <c:pt idx="12">
                  <c:v>775.0</c:v>
                </c:pt>
                <c:pt idx="13">
                  <c:v>775.0</c:v>
                </c:pt>
                <c:pt idx="14">
                  <c:v>775.0</c:v>
                </c:pt>
                <c:pt idx="15">
                  <c:v>775.0</c:v>
                </c:pt>
                <c:pt idx="16">
                  <c:v>775.0</c:v>
                </c:pt>
                <c:pt idx="17">
                  <c:v>775.0</c:v>
                </c:pt>
                <c:pt idx="18">
                  <c:v>775.0</c:v>
                </c:pt>
                <c:pt idx="19">
                  <c:v>775.0</c:v>
                </c:pt>
                <c:pt idx="20">
                  <c:v>775.0</c:v>
                </c:pt>
                <c:pt idx="21">
                  <c:v>775.0</c:v>
                </c:pt>
                <c:pt idx="22">
                  <c:v>775.0</c:v>
                </c:pt>
                <c:pt idx="23">
                  <c:v>775.0</c:v>
                </c:pt>
                <c:pt idx="24">
                  <c:v>775.0</c:v>
                </c:pt>
                <c:pt idx="25">
                  <c:v>775.0</c:v>
                </c:pt>
                <c:pt idx="26">
                  <c:v>775.0</c:v>
                </c:pt>
                <c:pt idx="27">
                  <c:v>775.0</c:v>
                </c:pt>
                <c:pt idx="28">
                  <c:v>775.0</c:v>
                </c:pt>
                <c:pt idx="29">
                  <c:v>775.0</c:v>
                </c:pt>
                <c:pt idx="30">
                  <c:v>775.0</c:v>
                </c:pt>
                <c:pt idx="31">
                  <c:v>775.0</c:v>
                </c:pt>
                <c:pt idx="32">
                  <c:v>775.0</c:v>
                </c:pt>
                <c:pt idx="33">
                  <c:v>775.0</c:v>
                </c:pt>
                <c:pt idx="34">
                  <c:v>775.0</c:v>
                </c:pt>
                <c:pt idx="35">
                  <c:v>775.0</c:v>
                </c:pt>
                <c:pt idx="36">
                  <c:v>775.0</c:v>
                </c:pt>
                <c:pt idx="37">
                  <c:v>775.0</c:v>
                </c:pt>
                <c:pt idx="38">
                  <c:v>775.0</c:v>
                </c:pt>
                <c:pt idx="39">
                  <c:v>775.0</c:v>
                </c:pt>
                <c:pt idx="40">
                  <c:v>775.0</c:v>
                </c:pt>
                <c:pt idx="41">
                  <c:v>775.0</c:v>
                </c:pt>
                <c:pt idx="42">
                  <c:v>775.0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AAAD-440E-A15E-E8A35593D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2577848"/>
        <c:axId val="-2092572088"/>
      </c:lineChart>
      <c:catAx>
        <c:axId val="-2092577848"/>
        <c:scaling>
          <c:orientation val="minMax"/>
        </c:scaling>
        <c:delete val="0"/>
        <c:axPos val="b"/>
        <c:majorGridlines>
          <c:spPr>
            <a:ln w="635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-2092572088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-2092572088"/>
        <c:scaling>
          <c:orientation val="minMax"/>
          <c:max val="10000.0"/>
        </c:scaling>
        <c:delete val="0"/>
        <c:axPos val="l"/>
        <c:majorGridlines/>
        <c:minorGridlines>
          <c:spPr>
            <a:ln>
              <a:solidFill>
                <a:schemeClr val="bg1">
                  <a:lumMod val="65000"/>
                </a:schemeClr>
              </a:solidFill>
              <a:prstDash val="sysDot"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Abundance 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-2092577848"/>
        <c:crosses val="autoZero"/>
        <c:crossBetween val="midCat"/>
        <c:majorUnit val="2000.0"/>
        <c:minorUnit val="1000.0"/>
      </c:valAx>
      <c:spPr>
        <a:noFill/>
        <a:ln w="12700"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9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F0B40A"/>
  </sheetPr>
  <sheetViews>
    <sheetView workbookViewId="0"/>
  </sheetViews>
  <pageMargins left="0.7" right="0.7" top="0.75" bottom="0.75" header="0.3" footer="0.3"/>
  <pageSetup orientation="landscape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96" workbookViewId="0" zoomToFit="1"/>
  </sheetViews>
  <pageMargins left="0.7" right="0.7" top="0.75" bottom="0.75" header="0.3" footer="0.3"/>
  <pageSetup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96" workbookViewId="0" zoomToFit="1"/>
  </sheetViews>
  <pageMargins left="0.7" right="0.7" top="0.75" bottom="0.75" header="0.3" footer="0.3"/>
  <pageSetup orientation="landscape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95" workbookViewId="0" zoomToFit="1"/>
  </sheetViews>
  <pageMargins left="0.7" right="0.7" top="0.75" bottom="0.75" header="0.3" footer="0.3"/>
  <pageSetup orientation="landscape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95" workbookViewId="0" zoomToFit="1"/>
  </sheetViews>
  <pageMargins left="0.7" right="0.7" top="0.75" bottom="0.75" header="0.3" footer="0.3"/>
  <pageSetup orientation="landscape" horizontalDpi="1200" verticalDpi="1200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96" workbookViewId="0" zoomToFit="1"/>
  </sheetViews>
  <pageMargins left="0.7" right="0.7" top="0.75" bottom="0.75" header="0.3" footer="0.3"/>
  <pageSetup orientation="landscape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85" workbookViewId="0" zoomToFit="1"/>
  </sheetViews>
  <pageMargins left="0.7" right="0.7" top="0.75" bottom="0.75" header="0.3" footer="0.3"/>
  <pageSetup orientation="landscape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96" workbookViewId="0" zoomToFit="1"/>
  </sheetViews>
  <pageMargins left="0.7" right="0.7" top="0.75" bottom="0.75" header="0.3" footer="0.3"/>
  <pageSetup orientation="landscape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54716" cy="62724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0.1232</cdr:x>
      <cdr:y>0.15623</cdr:y>
    </cdr:from>
    <cdr:to>
      <cdr:x>0.54267</cdr:x>
      <cdr:y>0.3771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982133"/>
          <a:ext cx="3632200" cy="1388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0.14373</cdr:x>
      <cdr:y>0.15892</cdr:y>
    </cdr:from>
    <cdr:to>
      <cdr:x>0.57298</cdr:x>
      <cdr:y>0.40808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44600" y="999067"/>
          <a:ext cx="3716867" cy="1566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0.11733</cdr:x>
      <cdr:y>0.14007</cdr:y>
    </cdr:from>
    <cdr:to>
      <cdr:x>0.54853</cdr:x>
      <cdr:y>0.26667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016000" y="880533"/>
          <a:ext cx="3733800" cy="795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chemeClr val="accent6">
                  <a:lumMod val="50000"/>
                </a:schemeClr>
              </a:solidFill>
            </a:rPr>
            <a:t>2016 and 2017 estimates assume that</a:t>
          </a:r>
          <a:r>
            <a:rPr lang="en-US" sz="1100" baseline="0">
              <a:solidFill>
                <a:schemeClr val="accent6">
                  <a:lumMod val="50000"/>
                </a:schemeClr>
              </a:solidFill>
            </a:rPr>
            <a:t> </a:t>
          </a:r>
          <a:r>
            <a:rPr lang="en-US" sz="1100">
              <a:solidFill>
                <a:schemeClr val="accent6">
                  <a:lumMod val="50000"/>
                </a:schemeClr>
              </a:solidFill>
            </a:rPr>
            <a:t>18.3% (2012-2016</a:t>
          </a:r>
          <a:r>
            <a:rPr lang="en-US" sz="1100" baseline="0">
              <a:solidFill>
                <a:schemeClr val="accent6">
                  <a:lumMod val="50000"/>
                </a:schemeClr>
              </a:solidFill>
            </a:rPr>
            <a:t> Avg) of the adults counted at Rock Island Dam (18,646 and 8,080, respectively) are of wild origin.</a:t>
          </a:r>
          <a:endParaRPr lang="en-US" sz="1100">
            <a:solidFill>
              <a:schemeClr val="accent6">
                <a:lumMod val="50000"/>
              </a:schemeClr>
            </a:solidFill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785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0.15604</cdr:x>
      <cdr:y>0.14826</cdr:y>
    </cdr:from>
    <cdr:to>
      <cdr:x>0.48022</cdr:x>
      <cdr:y>0.30106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52550" y="933450"/>
          <a:ext cx="2809875" cy="962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0.12236</cdr:x>
      <cdr:y>0.12985</cdr:y>
    </cdr:from>
    <cdr:to>
      <cdr:x>0.54754</cdr:x>
      <cdr:y>0.37621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59180" y="815340"/>
          <a:ext cx="3680460" cy="15468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2017-2018 is an estimate assuming:</a:t>
          </a:r>
        </a:p>
        <a:p xmlns:a="http://schemas.openxmlformats.org/drawingml/2006/main">
          <a:r>
            <a:rPr lang="en-US" sz="1100" b="1" i="1">
              <a:solidFill>
                <a:srgbClr val="0070C0"/>
              </a:solidFill>
            </a:rPr>
            <a:t>1) July 1, 2017 to June 30, 2018 LGR Dam Count</a:t>
          </a:r>
          <a:r>
            <a:rPr lang="en-US" sz="1100" b="1" i="1" baseline="0">
              <a:solidFill>
                <a:srgbClr val="0070C0"/>
              </a:solidFill>
            </a:rPr>
            <a:t> = 74,085 </a:t>
          </a:r>
        </a:p>
        <a:p xmlns:a="http://schemas.openxmlformats.org/drawingml/2006/main">
          <a:r>
            <a:rPr lang="en-US" sz="1100" baseline="0"/>
            <a:t>[count as of 12/31/2017 is 69,481 divided by 93.8% (5 year avg % of count through Dec. 31)]; </a:t>
          </a:r>
        </a:p>
        <a:p xmlns:a="http://schemas.openxmlformats.org/drawingml/2006/main">
          <a:r>
            <a:rPr lang="en-US" sz="1100" b="1" i="1" baseline="0">
              <a:solidFill>
                <a:srgbClr val="0070C0"/>
              </a:solidFill>
            </a:rPr>
            <a:t>2) 2017-2018 wild estimate = 17,781</a:t>
          </a:r>
        </a:p>
        <a:p xmlns:a="http://schemas.openxmlformats.org/drawingml/2006/main">
          <a:r>
            <a:rPr lang="en-US" sz="1100" baseline="0"/>
            <a:t>[74,085 X 24.0% (5 year avg % of wild fish compared to LGR Dam Count)]; </a:t>
          </a:r>
        </a:p>
        <a:p xmlns:a="http://schemas.openxmlformats.org/drawingml/2006/main">
          <a:r>
            <a:rPr lang="en-US" sz="1100" b="1" i="1" baseline="0">
              <a:solidFill>
                <a:srgbClr val="0070C0"/>
              </a:solidFill>
            </a:rPr>
            <a:t>3) 2017-2018 Estimated 4-Year Running Average is 30,573 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59906" cy="62842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0.12309</cdr:x>
      <cdr:y>0.15579</cdr:y>
    </cdr:from>
    <cdr:to>
      <cdr:x>0.49345</cdr:x>
      <cdr:y>0.33426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66800" y="981075"/>
          <a:ext cx="3209925" cy="1123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0.11868</cdr:x>
      <cdr:y>0.13159</cdr:y>
    </cdr:from>
    <cdr:to>
      <cdr:x>0.78785</cdr:x>
      <cdr:y>0.28398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027332" y="826239"/>
          <a:ext cx="5792568" cy="956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 b="1" baseline="0">
            <a:solidFill>
              <a:srgbClr val="FF0000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0.11437</cdr:x>
      <cdr:y>0.12651</cdr:y>
    </cdr:from>
    <cdr:to>
      <cdr:x>0.53955</cdr:x>
      <cdr:y>0.37287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990600" y="795867"/>
          <a:ext cx="3682654" cy="1549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2017-2018 is an estimate assuming:</a:t>
          </a:r>
        </a:p>
        <a:p xmlns:a="http://schemas.openxmlformats.org/drawingml/2006/main">
          <a:r>
            <a:rPr lang="en-US" sz="1100" b="1" i="1">
              <a:solidFill>
                <a:srgbClr val="0070C0"/>
              </a:solidFill>
            </a:rPr>
            <a:t>1) July 1, 2017 to June 30, 2018 PRD Dam Count</a:t>
          </a:r>
          <a:r>
            <a:rPr lang="en-US" sz="1100" b="1" i="1" baseline="0">
              <a:solidFill>
                <a:srgbClr val="0070C0"/>
              </a:solidFill>
            </a:rPr>
            <a:t> = 5,797 </a:t>
          </a:r>
        </a:p>
        <a:p xmlns:a="http://schemas.openxmlformats.org/drawingml/2006/main">
          <a:r>
            <a:rPr lang="en-US" sz="1100" baseline="0"/>
            <a:t>[count as of 12/31/2017 is 5,669 divided by 98.1% (5 year avg % of count through Dec. 31)]; </a:t>
          </a:r>
        </a:p>
        <a:p xmlns:a="http://schemas.openxmlformats.org/drawingml/2006/main">
          <a:r>
            <a:rPr lang="en-US" sz="1100" b="1" i="1" baseline="0">
              <a:solidFill>
                <a:srgbClr val="0070C0"/>
              </a:solidFill>
            </a:rPr>
            <a:t>2) 2017-2018 wild estimate = 1,659</a:t>
          </a:r>
        </a:p>
        <a:p xmlns:a="http://schemas.openxmlformats.org/drawingml/2006/main">
          <a:r>
            <a:rPr lang="en-US" sz="1100" baseline="0"/>
            <a:t>[5,797 X 28.6% (5 year avg % of wild fish compared to PRD Dam Count)]; </a:t>
          </a:r>
        </a:p>
        <a:p xmlns:a="http://schemas.openxmlformats.org/drawingml/2006/main">
          <a:r>
            <a:rPr lang="en-US" sz="1100" b="1" i="1" baseline="0">
              <a:solidFill>
                <a:srgbClr val="0070C0"/>
              </a:solidFill>
            </a:rPr>
            <a:t>3) 2017-2018 Estimated 4-Year Running Average is 3,618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785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0.11245</cdr:x>
      <cdr:y>0.13061</cdr:y>
    </cdr:from>
    <cdr:to>
      <cdr:x>0.45714</cdr:x>
      <cdr:y>0.28896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74689" y="822324"/>
          <a:ext cx="2987711" cy="996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000" b="1" baseline="0">
            <a:solidFill>
              <a:schemeClr val="tx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0.11046</cdr:x>
      <cdr:y>0.12921</cdr:y>
    </cdr:from>
    <cdr:to>
      <cdr:x>0.53564</cdr:x>
      <cdr:y>0.37557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56734" y="812800"/>
          <a:ext cx="3682654" cy="1549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2017-2018 is an estimate assuming:</a:t>
          </a:r>
        </a:p>
        <a:p xmlns:a="http://schemas.openxmlformats.org/drawingml/2006/main">
          <a:r>
            <a:rPr lang="en-US" sz="1100" b="1" i="1">
              <a:solidFill>
                <a:srgbClr val="0070C0"/>
              </a:solidFill>
            </a:rPr>
            <a:t>July 1, 2017 to June 30, 2018 Prosser Dam Count</a:t>
          </a:r>
          <a:r>
            <a:rPr lang="en-US" sz="1100" b="1" i="1" baseline="0">
              <a:solidFill>
                <a:srgbClr val="0070C0"/>
              </a:solidFill>
            </a:rPr>
            <a:t> = 1,235 </a:t>
          </a:r>
        </a:p>
        <a:p xmlns:a="http://schemas.openxmlformats.org/drawingml/2006/main">
          <a:r>
            <a:rPr lang="en-US" sz="1100" baseline="0"/>
            <a:t>[count as of 12/31/2017 is 943 divided by 76.4% (5 year avg % of count through Dec. 31)].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785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0.43285</cdr:x>
      <cdr:y>0.14407</cdr:y>
    </cdr:from>
    <cdr:to>
      <cdr:x>0.67454</cdr:x>
      <cdr:y>0.20236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3751385" y="905999"/>
          <a:ext cx="2094653" cy="366542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>
            <a:alpha val="25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0.75565</cdr:x>
      <cdr:y>0.14224</cdr:y>
    </cdr:from>
    <cdr:to>
      <cdr:x>0.83368</cdr:x>
      <cdr:y>0.74036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6548994" y="894489"/>
          <a:ext cx="676263" cy="376133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alpha val="2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0.67732</cdr:x>
      <cdr:y>0.20236</cdr:y>
    </cdr:from>
    <cdr:to>
      <cdr:x>0.75462</cdr:x>
      <cdr:y>0.73915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5870131" y="1272540"/>
          <a:ext cx="669936" cy="3375660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>
            <a:alpha val="25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0.67556</cdr:x>
      <cdr:y>0.14224</cdr:y>
    </cdr:from>
    <cdr:to>
      <cdr:x>0.75329</cdr:x>
      <cdr:y>0.20478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5854878" y="894489"/>
          <a:ext cx="673663" cy="39329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alpha val="2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0.68801</cdr:x>
      <cdr:y>0.30263</cdr:y>
    </cdr:from>
    <cdr:to>
      <cdr:x>0.72805</cdr:x>
      <cdr:y>0.53851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5962757" y="1903091"/>
          <a:ext cx="347015" cy="1483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/>
        <a:lstStyle xmlns:a="http://schemas.openxmlformats.org/drawingml/2006/main"/>
        <a:p xmlns:a="http://schemas.openxmlformats.org/drawingml/2006/main">
          <a:r>
            <a:rPr lang="en-US" sz="1400" b="1">
              <a:latin typeface="+mn-lt"/>
              <a:cs typeface="Calibri Light" panose="020F0302020204030204" pitchFamily="34" charset="0"/>
            </a:rPr>
            <a:t>Early Warning</a:t>
          </a:r>
        </a:p>
        <a:p xmlns:a="http://schemas.openxmlformats.org/drawingml/2006/main">
          <a:endParaRPr lang="en-US" sz="1400" b="1">
            <a:latin typeface="+mn-lt"/>
            <a:cs typeface="Calibri Light" panose="020F0302020204030204" pitchFamily="34" charset="0"/>
          </a:endParaRPr>
        </a:p>
      </cdr:txBody>
    </cdr:sp>
  </cdr:relSizeAnchor>
  <cdr:relSizeAnchor xmlns:cdr="http://schemas.openxmlformats.org/drawingml/2006/chartDrawing">
    <cdr:from>
      <cdr:x>0.48563</cdr:x>
      <cdr:y>0.15072</cdr:y>
    </cdr:from>
    <cdr:to>
      <cdr:x>0.64446</cdr:x>
      <cdr:y>0.20015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210585" y="949888"/>
          <a:ext cx="1377178" cy="3115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latin typeface="+mn-lt"/>
              <a:cs typeface="Calibri Light" panose="020F0302020204030204" pitchFamily="34" charset="0"/>
            </a:rPr>
            <a:t>Early Warning</a:t>
          </a:r>
        </a:p>
        <a:p xmlns:a="http://schemas.openxmlformats.org/drawingml/2006/main">
          <a:endParaRPr lang="en-US" sz="1200" b="1">
            <a:latin typeface="+mn-lt"/>
            <a:cs typeface="Calibri Light" panose="020F0302020204030204" pitchFamily="34" charset="0"/>
          </a:endParaRPr>
        </a:p>
      </cdr:txBody>
    </cdr:sp>
  </cdr:relSizeAnchor>
  <cdr:relSizeAnchor xmlns:cdr="http://schemas.openxmlformats.org/drawingml/2006/chartDrawing">
    <cdr:from>
      <cdr:x>0.77274</cdr:x>
      <cdr:y>0.24996</cdr:y>
    </cdr:from>
    <cdr:to>
      <cdr:x>0.81822</cdr:x>
      <cdr:y>0.55969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697075" y="1571870"/>
          <a:ext cx="394162" cy="19477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latin typeface="+mn-lt"/>
              <a:cs typeface="Calibri Light" panose="020F0302020204030204" pitchFamily="34" charset="0"/>
            </a:rPr>
            <a:t>Significant Decline</a:t>
          </a:r>
        </a:p>
        <a:p xmlns:a="http://schemas.openxmlformats.org/drawingml/2006/main">
          <a:endParaRPr lang="en-US" sz="1200" b="1">
            <a:latin typeface="+mn-lt"/>
            <a:cs typeface="Calibri Light" panose="020F030202020403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0.13408</cdr:x>
      <cdr:y>0.1573</cdr:y>
    </cdr:from>
    <cdr:to>
      <cdr:x>0.41652</cdr:x>
      <cdr:y>0.27376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62050" y="990600"/>
          <a:ext cx="2447925" cy="733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0.12308</cdr:x>
      <cdr:y>0.47352</cdr:y>
    </cdr:from>
    <cdr:to>
      <cdr:x>0.95165</cdr:x>
      <cdr:y>0.47352</cdr:y>
    </cdr:to>
    <cdr:cxnSp macro="">
      <cdr:nvCxnSpPr>
        <cdr:cNvPr id="6" name="Straight Connector 5"/>
        <cdr:cNvCxnSpPr/>
      </cdr:nvCxnSpPr>
      <cdr:spPr>
        <a:xfrm xmlns:a="http://schemas.openxmlformats.org/drawingml/2006/main">
          <a:off x="1066800" y="2981325"/>
          <a:ext cx="718185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785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0.13408</cdr:x>
      <cdr:y>0.1573</cdr:y>
    </cdr:from>
    <cdr:to>
      <cdr:x>0.41652</cdr:x>
      <cdr:y>0.27376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62050" y="990600"/>
          <a:ext cx="2447925" cy="733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0.12308</cdr:x>
      <cdr:y>0.47352</cdr:y>
    </cdr:from>
    <cdr:to>
      <cdr:x>0.95165</cdr:x>
      <cdr:y>0.47352</cdr:y>
    </cdr:to>
    <cdr:cxnSp macro="">
      <cdr:nvCxnSpPr>
        <cdr:cNvPr id="6" name="Straight Connector 5"/>
        <cdr:cNvCxnSpPr/>
      </cdr:nvCxnSpPr>
      <cdr:spPr>
        <a:xfrm xmlns:a="http://schemas.openxmlformats.org/drawingml/2006/main">
          <a:off x="1066800" y="2981325"/>
          <a:ext cx="718185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785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0.13408</cdr:x>
      <cdr:y>0.1573</cdr:y>
    </cdr:from>
    <cdr:to>
      <cdr:x>0.41652</cdr:x>
      <cdr:y>0.27376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62050" y="990600"/>
          <a:ext cx="2447925" cy="733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4716" cy="62724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2" tint="-0.499984740745262"/>
  </sheetPr>
  <dimension ref="A1:AA67"/>
  <sheetViews>
    <sheetView view="pageBreakPreview" zoomScale="90" zoomScaleNormal="90" zoomScaleSheetLayoutView="90" zoomScalePageLayoutView="90" workbookViewId="0">
      <pane xSplit="1" ySplit="4" topLeftCell="E39" activePane="bottomRight" state="frozen"/>
      <selection pane="topRight" activeCell="B1" sqref="B1"/>
      <selection pane="bottomLeft" activeCell="A5" sqref="A5"/>
      <selection pane="bottomRight" activeCell="U48" sqref="U48:Y50"/>
    </sheetView>
  </sheetViews>
  <sheetFormatPr baseColWidth="10" defaultColWidth="8.83203125" defaultRowHeight="14" x14ac:dyDescent="0"/>
  <cols>
    <col min="1" max="1" width="6.5" customWidth="1"/>
    <col min="2" max="8" width="10.6640625" customWidth="1"/>
    <col min="9" max="9" width="3.83203125" customWidth="1"/>
    <col min="10" max="10" width="6.6640625" customWidth="1"/>
    <col min="11" max="15" width="10.6640625" customWidth="1"/>
    <col min="16" max="16" width="10.6640625" style="155" customWidth="1"/>
    <col min="17" max="18" width="10.6640625" customWidth="1"/>
    <col min="19" max="19" width="3.83203125" customWidth="1"/>
    <col min="20" max="20" width="6.6640625" customWidth="1"/>
    <col min="21" max="27" width="10.6640625" customWidth="1"/>
  </cols>
  <sheetData>
    <row r="1" spans="1:27" ht="17">
      <c r="A1" s="10" t="s">
        <v>3</v>
      </c>
      <c r="S1" s="1"/>
      <c r="T1" s="1"/>
    </row>
    <row r="2" spans="1:27">
      <c r="A2" s="11" t="s">
        <v>40</v>
      </c>
      <c r="K2" s="63"/>
      <c r="S2" s="2"/>
      <c r="T2" s="2"/>
      <c r="U2" s="63"/>
    </row>
    <row r="3" spans="1:27" ht="15" thickBot="1">
      <c r="B3" s="262" t="s">
        <v>69</v>
      </c>
      <c r="C3" s="263"/>
      <c r="D3" s="3"/>
      <c r="E3" s="3"/>
      <c r="F3" s="3"/>
      <c r="G3" s="3"/>
      <c r="H3" s="3"/>
      <c r="I3" s="4"/>
      <c r="J3" s="4"/>
      <c r="K3" s="262" t="s">
        <v>69</v>
      </c>
      <c r="L3" s="263"/>
      <c r="M3" s="3"/>
      <c r="N3" s="3"/>
      <c r="Q3" s="3"/>
      <c r="R3" s="3"/>
      <c r="S3" s="5"/>
      <c r="T3" s="5"/>
      <c r="U3" s="262" t="s">
        <v>69</v>
      </c>
      <c r="V3" s="263"/>
      <c r="W3" s="1"/>
      <c r="X3" s="1"/>
    </row>
    <row r="4" spans="1:27" ht="98" customHeight="1" thickBot="1">
      <c r="A4" s="44"/>
      <c r="B4" s="13" t="s">
        <v>2</v>
      </c>
      <c r="C4" s="14" t="s">
        <v>0</v>
      </c>
      <c r="D4" s="14" t="s">
        <v>1</v>
      </c>
      <c r="E4" s="14" t="s">
        <v>17</v>
      </c>
      <c r="F4" s="272" t="s">
        <v>46</v>
      </c>
      <c r="G4" s="13" t="s">
        <v>11</v>
      </c>
      <c r="H4" s="15" t="s">
        <v>12</v>
      </c>
      <c r="I4" s="16"/>
      <c r="J4" s="52"/>
      <c r="K4" s="13" t="s">
        <v>4</v>
      </c>
      <c r="L4" s="14" t="s">
        <v>0</v>
      </c>
      <c r="M4" s="14" t="s">
        <v>7</v>
      </c>
      <c r="N4" s="14" t="s">
        <v>17</v>
      </c>
      <c r="O4" s="272" t="s">
        <v>26</v>
      </c>
      <c r="P4" s="265" t="s">
        <v>66</v>
      </c>
      <c r="Q4" s="13" t="s">
        <v>11</v>
      </c>
      <c r="R4" s="15" t="s">
        <v>12</v>
      </c>
      <c r="S4" s="17"/>
      <c r="T4" s="71"/>
      <c r="U4" s="13" t="s">
        <v>5</v>
      </c>
      <c r="V4" s="14" t="s">
        <v>0</v>
      </c>
      <c r="W4" s="14" t="s">
        <v>7</v>
      </c>
      <c r="X4" s="14" t="s">
        <v>17</v>
      </c>
      <c r="Y4" s="279" t="s">
        <v>27</v>
      </c>
      <c r="Z4" s="13" t="s">
        <v>11</v>
      </c>
      <c r="AA4" s="15" t="s">
        <v>12</v>
      </c>
    </row>
    <row r="5" spans="1:27">
      <c r="A5" s="9">
        <v>1975</v>
      </c>
      <c r="B5" s="97">
        <v>1000</v>
      </c>
      <c r="C5" s="98"/>
      <c r="D5" s="99"/>
      <c r="E5" s="99"/>
      <c r="F5" s="284"/>
      <c r="G5" s="27"/>
      <c r="H5" s="27"/>
      <c r="I5" s="9"/>
      <c r="J5" s="9">
        <v>1975</v>
      </c>
      <c r="K5" s="97"/>
      <c r="L5" s="105"/>
      <c r="M5" s="106"/>
      <c r="N5" s="106"/>
      <c r="O5" s="273"/>
      <c r="P5" s="266"/>
      <c r="Q5" s="28"/>
      <c r="R5" s="28"/>
      <c r="S5" s="6"/>
      <c r="T5" s="9">
        <v>1975</v>
      </c>
      <c r="U5" s="182"/>
      <c r="V5" s="105"/>
      <c r="W5" s="106"/>
      <c r="X5" s="106"/>
      <c r="Y5" s="280"/>
      <c r="Z5" s="28"/>
      <c r="AA5" s="28"/>
    </row>
    <row r="6" spans="1:27">
      <c r="A6" s="9">
        <v>1976</v>
      </c>
      <c r="B6" s="100">
        <v>470</v>
      </c>
      <c r="C6" s="101"/>
      <c r="D6" s="102"/>
      <c r="E6" s="102"/>
      <c r="F6" s="285"/>
      <c r="G6" s="27"/>
      <c r="H6" s="27"/>
      <c r="I6" s="9"/>
      <c r="J6" s="9">
        <v>1976</v>
      </c>
      <c r="K6" s="100"/>
      <c r="L6" s="107"/>
      <c r="M6" s="108"/>
      <c r="N6" s="108"/>
      <c r="O6" s="274"/>
      <c r="P6" s="266"/>
      <c r="Q6" s="18"/>
      <c r="R6" s="18"/>
      <c r="S6" s="6"/>
      <c r="T6" s="9">
        <v>1976</v>
      </c>
      <c r="U6" s="183"/>
      <c r="V6" s="107"/>
      <c r="W6" s="108"/>
      <c r="X6" s="108"/>
      <c r="Y6" s="281"/>
    </row>
    <row r="7" spans="1:27">
      <c r="A7" s="9">
        <v>1977</v>
      </c>
      <c r="B7" s="100">
        <v>600</v>
      </c>
      <c r="C7" s="101"/>
      <c r="D7" s="102"/>
      <c r="E7" s="102"/>
      <c r="F7" s="285"/>
      <c r="G7" s="27"/>
      <c r="H7" s="27"/>
      <c r="I7" s="9"/>
      <c r="J7" s="9">
        <v>1977</v>
      </c>
      <c r="K7" s="100"/>
      <c r="L7" s="107"/>
      <c r="M7" s="108"/>
      <c r="N7" s="108"/>
      <c r="O7" s="274"/>
      <c r="P7" s="266"/>
      <c r="Q7" s="18"/>
      <c r="R7" s="18"/>
      <c r="S7" s="6"/>
      <c r="T7" s="9">
        <v>1977</v>
      </c>
      <c r="U7" s="183"/>
      <c r="V7" s="107"/>
      <c r="W7" s="108"/>
      <c r="X7" s="108"/>
      <c r="Y7" s="281"/>
    </row>
    <row r="8" spans="1:27">
      <c r="A8" s="9">
        <v>1978</v>
      </c>
      <c r="B8" s="100">
        <v>640</v>
      </c>
      <c r="C8" s="101">
        <f t="shared" ref="C8:C19" si="0">AVERAGE(B5:B8)</f>
        <v>677.5</v>
      </c>
      <c r="D8" s="102">
        <f t="shared" ref="D8:D19" si="1">LN(B8+1)</f>
        <v>6.4630294569206699</v>
      </c>
      <c r="E8" s="102"/>
      <c r="F8" s="285"/>
      <c r="G8" s="27">
        <v>400</v>
      </c>
      <c r="H8" s="27">
        <v>350</v>
      </c>
      <c r="I8" s="9"/>
      <c r="J8" s="9">
        <v>1978</v>
      </c>
      <c r="K8" s="100"/>
      <c r="L8" s="107"/>
      <c r="M8" s="108"/>
      <c r="N8" s="108"/>
      <c r="O8" s="274"/>
      <c r="P8" s="266"/>
      <c r="Q8" s="18"/>
      <c r="R8" s="18"/>
      <c r="S8" s="6"/>
      <c r="T8" s="9">
        <v>1978</v>
      </c>
      <c r="U8" s="183"/>
      <c r="V8" s="107"/>
      <c r="W8" s="108"/>
      <c r="X8" s="108"/>
      <c r="Y8" s="281"/>
    </row>
    <row r="9" spans="1:27">
      <c r="A9" s="9">
        <v>1979</v>
      </c>
      <c r="B9" s="100">
        <v>500</v>
      </c>
      <c r="C9" s="101">
        <f t="shared" si="0"/>
        <v>552.5</v>
      </c>
      <c r="D9" s="102">
        <f t="shared" si="1"/>
        <v>6.2166061010848646</v>
      </c>
      <c r="E9" s="103">
        <f>SLOPE(D5:D9,A5:A9)</f>
        <v>-0.24642335583580532</v>
      </c>
      <c r="F9" s="285"/>
      <c r="G9" s="27">
        <v>400</v>
      </c>
      <c r="H9" s="27">
        <v>350</v>
      </c>
      <c r="I9" s="9"/>
      <c r="J9" s="9">
        <v>1979</v>
      </c>
      <c r="K9" s="109">
        <v>5761</v>
      </c>
      <c r="L9" s="107"/>
      <c r="M9" s="110"/>
      <c r="N9" s="110"/>
      <c r="O9" s="274"/>
      <c r="P9" s="266"/>
      <c r="Q9" s="28"/>
      <c r="R9" s="28"/>
      <c r="S9" s="6"/>
      <c r="T9" s="9">
        <v>1979</v>
      </c>
      <c r="U9" s="124">
        <v>1949</v>
      </c>
      <c r="V9" s="107"/>
      <c r="W9" s="113"/>
      <c r="X9" s="113"/>
      <c r="Y9" s="281"/>
      <c r="Z9" s="28"/>
      <c r="AA9" s="28"/>
    </row>
    <row r="10" spans="1:27">
      <c r="A10" s="9">
        <v>1980</v>
      </c>
      <c r="B10" s="104">
        <v>450</v>
      </c>
      <c r="C10" s="101">
        <f t="shared" si="0"/>
        <v>547.5</v>
      </c>
      <c r="D10" s="102">
        <f t="shared" si="1"/>
        <v>6.1114673395026786</v>
      </c>
      <c r="E10" s="102">
        <f t="shared" ref="E10:E40" si="2">SLOPE(D6:D10,A6:A10)</f>
        <v>-0.17578105870899563</v>
      </c>
      <c r="F10" s="286"/>
      <c r="G10" s="27">
        <v>400</v>
      </c>
      <c r="H10" s="27">
        <v>350</v>
      </c>
      <c r="I10" s="9"/>
      <c r="J10" s="9">
        <v>1980</v>
      </c>
      <c r="K10" s="104">
        <v>6133.5555555555557</v>
      </c>
      <c r="L10" s="111"/>
      <c r="M10" s="110"/>
      <c r="N10" s="110"/>
      <c r="O10" s="275">
        <v>6134</v>
      </c>
      <c r="P10" s="267"/>
      <c r="Q10" s="28"/>
      <c r="R10" s="28"/>
      <c r="S10" s="6"/>
      <c r="T10" s="9">
        <v>1980</v>
      </c>
      <c r="U10" s="125">
        <v>2532</v>
      </c>
      <c r="V10" s="114"/>
      <c r="W10" s="113"/>
      <c r="X10" s="113"/>
      <c r="Y10" s="281">
        <v>2772</v>
      </c>
      <c r="Z10" s="28"/>
      <c r="AA10" s="28"/>
    </row>
    <row r="11" spans="1:27">
      <c r="A11" s="9">
        <v>1981</v>
      </c>
      <c r="B11" s="104">
        <v>340</v>
      </c>
      <c r="C11" s="101">
        <f t="shared" si="0"/>
        <v>482.5</v>
      </c>
      <c r="D11" s="102">
        <f t="shared" si="1"/>
        <v>5.8318824772835169</v>
      </c>
      <c r="E11" s="103">
        <f t="shared" si="2"/>
        <v>-0.19985797004936448</v>
      </c>
      <c r="F11" s="286"/>
      <c r="G11" s="27">
        <v>400</v>
      </c>
      <c r="H11" s="27">
        <v>350</v>
      </c>
      <c r="I11" s="9"/>
      <c r="J11" s="9">
        <v>1981</v>
      </c>
      <c r="K11" s="104">
        <v>11292.111111111111</v>
      </c>
      <c r="L11" s="111"/>
      <c r="M11" s="110"/>
      <c r="N11" s="110"/>
      <c r="O11" s="275">
        <v>11318</v>
      </c>
      <c r="P11" s="267"/>
      <c r="Q11" s="28"/>
      <c r="R11" s="28"/>
      <c r="S11" s="6"/>
      <c r="T11" s="9">
        <v>1981</v>
      </c>
      <c r="U11" s="125">
        <v>2450</v>
      </c>
      <c r="V11" s="114"/>
      <c r="W11" s="113"/>
      <c r="X11" s="113"/>
      <c r="Y11" s="281">
        <v>3253</v>
      </c>
      <c r="Z11" s="28"/>
      <c r="AA11" s="28"/>
    </row>
    <row r="12" spans="1:27">
      <c r="A12" s="9">
        <v>1982</v>
      </c>
      <c r="B12" s="104">
        <v>720</v>
      </c>
      <c r="C12" s="101">
        <f t="shared" si="0"/>
        <v>502.5</v>
      </c>
      <c r="D12" s="102">
        <f t="shared" si="1"/>
        <v>6.5806391372849493</v>
      </c>
      <c r="E12" s="102">
        <f t="shared" si="2"/>
        <v>-1.4950426307278875E-2</v>
      </c>
      <c r="F12" s="286"/>
      <c r="G12" s="27">
        <v>400</v>
      </c>
      <c r="H12" s="27">
        <v>350</v>
      </c>
      <c r="I12" s="9"/>
      <c r="J12" s="9">
        <v>1982</v>
      </c>
      <c r="K12" s="104">
        <v>11300.333333333332</v>
      </c>
      <c r="L12" s="111">
        <f t="shared" ref="L12:L19" si="3">AVERAGE(K9:K12)</f>
        <v>8621.75</v>
      </c>
      <c r="M12" s="110">
        <f t="shared" ref="M12:M19" si="4">LN(K12+1)</f>
        <v>9.3326759918399702</v>
      </c>
      <c r="N12" s="110"/>
      <c r="O12" s="275">
        <v>11307</v>
      </c>
      <c r="P12" s="267"/>
      <c r="Q12" s="28">
        <v>7575</v>
      </c>
      <c r="R12" s="28">
        <v>4850</v>
      </c>
      <c r="S12" s="6"/>
      <c r="T12" s="9">
        <v>1982</v>
      </c>
      <c r="U12" s="125">
        <v>2780</v>
      </c>
      <c r="V12" s="114">
        <f t="shared" ref="V12:V19" si="5">AVERAGE(U9:U12)</f>
        <v>2427.75</v>
      </c>
      <c r="W12" s="113">
        <f t="shared" ref="W12:W19" si="6">LN(U12+1)</f>
        <v>7.930565854233965</v>
      </c>
      <c r="X12" s="113"/>
      <c r="Y12" s="281">
        <v>3015</v>
      </c>
      <c r="Z12" s="28">
        <v>1125</v>
      </c>
      <c r="AA12" s="28">
        <v>450</v>
      </c>
    </row>
    <row r="13" spans="1:27">
      <c r="A13" s="9">
        <v>1983</v>
      </c>
      <c r="B13" s="104">
        <v>428</v>
      </c>
      <c r="C13" s="101">
        <f t="shared" si="0"/>
        <v>484.5</v>
      </c>
      <c r="D13" s="102">
        <f t="shared" si="1"/>
        <v>6.061456918928017</v>
      </c>
      <c r="E13" s="102">
        <f t="shared" si="2"/>
        <v>1.5887343346857551E-2</v>
      </c>
      <c r="F13" s="286"/>
      <c r="G13" s="27">
        <v>400</v>
      </c>
      <c r="H13" s="27">
        <v>350</v>
      </c>
      <c r="I13" s="9"/>
      <c r="J13" s="9">
        <v>1983</v>
      </c>
      <c r="K13" s="104">
        <v>9837.5555555555547</v>
      </c>
      <c r="L13" s="111">
        <f t="shared" si="3"/>
        <v>9640.8888888888887</v>
      </c>
      <c r="M13" s="110">
        <f t="shared" si="4"/>
        <v>9.1940641861365346</v>
      </c>
      <c r="N13" s="102">
        <f t="shared" ref="N13:N40" si="7">SLOPE(M9:M13,J9:J13)</f>
        <v>-0.13861180570343556</v>
      </c>
      <c r="O13" s="275">
        <v>9845</v>
      </c>
      <c r="P13" s="267"/>
      <c r="Q13" s="28">
        <v>7575</v>
      </c>
      <c r="R13" s="28">
        <v>4850</v>
      </c>
      <c r="S13" s="6"/>
      <c r="T13" s="9">
        <v>1983</v>
      </c>
      <c r="U13" s="125">
        <v>4653</v>
      </c>
      <c r="V13" s="114">
        <f t="shared" si="5"/>
        <v>3103.75</v>
      </c>
      <c r="W13" s="113">
        <f t="shared" si="6"/>
        <v>8.4454823438622366</v>
      </c>
      <c r="X13" s="102">
        <f t="shared" ref="X13:X40" si="8">SLOPE(W9:W13,T9:T13)</f>
        <v>0.51491648962827163</v>
      </c>
      <c r="Y13" s="281">
        <v>4286</v>
      </c>
      <c r="Z13" s="28">
        <v>1125</v>
      </c>
      <c r="AA13" s="28">
        <v>450</v>
      </c>
    </row>
    <row r="14" spans="1:27">
      <c r="A14" s="9">
        <v>1984</v>
      </c>
      <c r="B14" s="104">
        <v>324</v>
      </c>
      <c r="C14" s="101">
        <f t="shared" si="0"/>
        <v>453</v>
      </c>
      <c r="D14" s="102">
        <f t="shared" si="1"/>
        <v>5.7838251823297373</v>
      </c>
      <c r="E14" s="102">
        <f t="shared" si="2"/>
        <v>-4.2570987270138264E-2</v>
      </c>
      <c r="F14" s="286"/>
      <c r="G14" s="27">
        <v>400</v>
      </c>
      <c r="H14" s="27">
        <v>350</v>
      </c>
      <c r="I14" s="9"/>
      <c r="J14" s="9">
        <v>1984</v>
      </c>
      <c r="K14" s="104">
        <v>7928.8888888888887</v>
      </c>
      <c r="L14" s="111">
        <f t="shared" si="3"/>
        <v>10089.722222222223</v>
      </c>
      <c r="M14" s="110">
        <f t="shared" si="4"/>
        <v>8.9783943030413109</v>
      </c>
      <c r="N14" s="102">
        <f t="shared" si="7"/>
        <v>-0.17714084439932964</v>
      </c>
      <c r="O14" s="275">
        <v>7929</v>
      </c>
      <c r="P14" s="267"/>
      <c r="Q14" s="28">
        <v>7575</v>
      </c>
      <c r="R14" s="28">
        <v>4850</v>
      </c>
      <c r="S14" s="6"/>
      <c r="T14" s="9">
        <v>1984</v>
      </c>
      <c r="U14" s="125">
        <v>3645</v>
      </c>
      <c r="V14" s="114">
        <f t="shared" si="5"/>
        <v>3382</v>
      </c>
      <c r="W14" s="113">
        <f t="shared" si="6"/>
        <v>8.2013859552386084</v>
      </c>
      <c r="X14" s="102">
        <f t="shared" si="8"/>
        <v>0.13541005050232169</v>
      </c>
      <c r="Y14" s="281">
        <v>4608</v>
      </c>
      <c r="Z14" s="28">
        <v>1125</v>
      </c>
      <c r="AA14" s="28">
        <v>450</v>
      </c>
    </row>
    <row r="15" spans="1:27">
      <c r="A15" s="9">
        <v>1985</v>
      </c>
      <c r="B15" s="104">
        <v>438</v>
      </c>
      <c r="C15" s="101">
        <f t="shared" si="0"/>
        <v>477.5</v>
      </c>
      <c r="D15" s="102">
        <f t="shared" si="1"/>
        <v>6.0844994130751715</v>
      </c>
      <c r="E15" s="102">
        <f t="shared" si="2"/>
        <v>-2.9158008337190289E-2</v>
      </c>
      <c r="F15" s="286"/>
      <c r="G15" s="27">
        <v>400</v>
      </c>
      <c r="H15" s="27">
        <v>350</v>
      </c>
      <c r="I15" s="9"/>
      <c r="J15" s="9">
        <v>1985</v>
      </c>
      <c r="K15" s="104">
        <v>10181.750000000004</v>
      </c>
      <c r="L15" s="111">
        <f t="shared" si="3"/>
        <v>9812.1319444444453</v>
      </c>
      <c r="M15" s="110">
        <f t="shared" si="4"/>
        <v>9.2284503911485007</v>
      </c>
      <c r="N15" s="102">
        <f t="shared" si="7"/>
        <v>-5.283466851696321E-2</v>
      </c>
      <c r="O15" s="275">
        <v>10682</v>
      </c>
      <c r="P15" s="267"/>
      <c r="Q15" s="28">
        <v>7575</v>
      </c>
      <c r="R15" s="28">
        <v>4850</v>
      </c>
      <c r="S15" s="6"/>
      <c r="T15" s="9">
        <v>1985</v>
      </c>
      <c r="U15" s="125">
        <v>6271</v>
      </c>
      <c r="V15" s="114">
        <f t="shared" si="5"/>
        <v>4337.25</v>
      </c>
      <c r="W15" s="113">
        <f t="shared" si="6"/>
        <v>8.7438505620302429</v>
      </c>
      <c r="X15" s="102">
        <f t="shared" si="8"/>
        <v>0.21957577347652055</v>
      </c>
      <c r="Y15" s="281">
        <v>8941</v>
      </c>
      <c r="Z15" s="28">
        <v>1125</v>
      </c>
      <c r="AA15" s="28">
        <v>450</v>
      </c>
    </row>
    <row r="16" spans="1:27">
      <c r="A16" s="9">
        <v>1986</v>
      </c>
      <c r="B16" s="104">
        <v>449</v>
      </c>
      <c r="C16" s="101">
        <f t="shared" si="0"/>
        <v>409.75</v>
      </c>
      <c r="D16" s="102">
        <f t="shared" si="1"/>
        <v>6.1092475827643655</v>
      </c>
      <c r="E16" s="102">
        <f t="shared" si="2"/>
        <v>-9.1974061489401307E-2</v>
      </c>
      <c r="F16" s="286">
        <v>449</v>
      </c>
      <c r="G16" s="27">
        <v>400</v>
      </c>
      <c r="H16" s="27">
        <v>350</v>
      </c>
      <c r="I16" s="9"/>
      <c r="J16" s="9">
        <v>1986</v>
      </c>
      <c r="K16" s="104">
        <v>10108.5</v>
      </c>
      <c r="L16" s="111">
        <f t="shared" si="3"/>
        <v>9514.1736111111131</v>
      </c>
      <c r="M16" s="110">
        <f t="shared" si="4"/>
        <v>9.2212308548073558</v>
      </c>
      <c r="N16" s="102">
        <f t="shared" si="7"/>
        <v>-1.8850406905326265E-2</v>
      </c>
      <c r="O16" s="275">
        <v>11359</v>
      </c>
      <c r="P16" s="267"/>
      <c r="Q16" s="28">
        <v>7575</v>
      </c>
      <c r="R16" s="28">
        <v>4850</v>
      </c>
      <c r="S16" s="6"/>
      <c r="T16" s="9">
        <v>1986</v>
      </c>
      <c r="U16" s="125">
        <v>3942</v>
      </c>
      <c r="V16" s="114">
        <f t="shared" si="5"/>
        <v>4627.75</v>
      </c>
      <c r="W16" s="113">
        <f t="shared" si="6"/>
        <v>8.2796971338776277</v>
      </c>
      <c r="X16" s="102">
        <f t="shared" si="8"/>
        <v>9.966307774553318E-2</v>
      </c>
      <c r="Y16" s="281">
        <v>5519</v>
      </c>
      <c r="Z16" s="28">
        <v>1125</v>
      </c>
      <c r="AA16" s="28">
        <v>450</v>
      </c>
    </row>
    <row r="17" spans="1:27">
      <c r="A17" s="9">
        <v>1987</v>
      </c>
      <c r="B17" s="104">
        <v>253</v>
      </c>
      <c r="C17" s="101">
        <f t="shared" si="0"/>
        <v>366</v>
      </c>
      <c r="D17" s="102">
        <f t="shared" si="1"/>
        <v>5.5373342670185366</v>
      </c>
      <c r="E17" s="102">
        <f t="shared" si="2"/>
        <v>-7.2282290338433253E-2</v>
      </c>
      <c r="F17" s="286">
        <v>253</v>
      </c>
      <c r="G17" s="27">
        <v>400</v>
      </c>
      <c r="H17" s="27">
        <v>350</v>
      </c>
      <c r="I17" s="9"/>
      <c r="J17" s="9">
        <v>1987</v>
      </c>
      <c r="K17" s="104">
        <v>9622.25</v>
      </c>
      <c r="L17" s="111">
        <f t="shared" si="3"/>
        <v>9460.3472222222226</v>
      </c>
      <c r="M17" s="110">
        <f t="shared" si="4"/>
        <v>9.1719373244432365</v>
      </c>
      <c r="N17" s="102">
        <f t="shared" si="7"/>
        <v>1.9858282837944864E-2</v>
      </c>
      <c r="O17" s="275">
        <v>10140</v>
      </c>
      <c r="P17" s="267"/>
      <c r="Q17" s="28">
        <v>7575</v>
      </c>
      <c r="R17" s="28">
        <v>4850</v>
      </c>
      <c r="S17" s="6"/>
      <c r="T17" s="9">
        <v>1987</v>
      </c>
      <c r="U17" s="125">
        <v>3620</v>
      </c>
      <c r="V17" s="114">
        <f t="shared" si="5"/>
        <v>4369.5</v>
      </c>
      <c r="W17" s="113">
        <f t="shared" si="6"/>
        <v>8.1945055097656407</v>
      </c>
      <c r="X17" s="102">
        <f t="shared" si="8"/>
        <v>-4.2364248955417239E-2</v>
      </c>
      <c r="Y17" s="281">
        <v>6352</v>
      </c>
      <c r="Z17" s="28">
        <v>1125</v>
      </c>
      <c r="AA17" s="28">
        <v>450</v>
      </c>
    </row>
    <row r="18" spans="1:27">
      <c r="A18" s="9">
        <v>1988</v>
      </c>
      <c r="B18" s="104">
        <v>368</v>
      </c>
      <c r="C18" s="101">
        <f t="shared" si="0"/>
        <v>377</v>
      </c>
      <c r="D18" s="102">
        <f t="shared" si="1"/>
        <v>5.9107966440405271</v>
      </c>
      <c r="E18" s="102">
        <f t="shared" si="2"/>
        <v>-2.9322222263505539E-2</v>
      </c>
      <c r="F18" s="286">
        <v>368</v>
      </c>
      <c r="G18" s="27">
        <v>400</v>
      </c>
      <c r="H18" s="27">
        <v>350</v>
      </c>
      <c r="I18" s="9"/>
      <c r="J18" s="9">
        <v>1988</v>
      </c>
      <c r="K18" s="104">
        <v>10825.500000000004</v>
      </c>
      <c r="L18" s="111">
        <f t="shared" si="3"/>
        <v>10184.500000000002</v>
      </c>
      <c r="M18" s="110">
        <f t="shared" si="4"/>
        <v>9.289752111400345</v>
      </c>
      <c r="N18" s="102">
        <f t="shared" si="7"/>
        <v>5.6620255001280387E-2</v>
      </c>
      <c r="O18" s="275">
        <v>11182</v>
      </c>
      <c r="P18" s="267"/>
      <c r="Q18" s="28">
        <v>7575</v>
      </c>
      <c r="R18" s="28">
        <v>4850</v>
      </c>
      <c r="S18" s="7"/>
      <c r="T18" s="9">
        <v>1988</v>
      </c>
      <c r="U18" s="125">
        <v>3443</v>
      </c>
      <c r="V18" s="114">
        <f t="shared" si="5"/>
        <v>4319</v>
      </c>
      <c r="W18" s="113">
        <f t="shared" si="6"/>
        <v>8.1443888655476222</v>
      </c>
      <c r="X18" s="102">
        <f t="shared" si="8"/>
        <v>-6.6333923164657443E-2</v>
      </c>
      <c r="Y18" s="281">
        <v>5658</v>
      </c>
      <c r="Z18" s="28">
        <v>1125</v>
      </c>
      <c r="AA18" s="28">
        <v>450</v>
      </c>
    </row>
    <row r="19" spans="1:27">
      <c r="A19" s="9">
        <v>1989</v>
      </c>
      <c r="B19" s="104">
        <v>295</v>
      </c>
      <c r="C19" s="101">
        <f t="shared" si="0"/>
        <v>341.25</v>
      </c>
      <c r="D19" s="102">
        <f t="shared" si="1"/>
        <v>5.6903594543240601</v>
      </c>
      <c r="E19" s="102">
        <f t="shared" si="2"/>
        <v>-9.8673085622606127E-2</v>
      </c>
      <c r="F19" s="286">
        <v>295</v>
      </c>
      <c r="G19" s="27">
        <v>400</v>
      </c>
      <c r="H19" s="27">
        <v>350</v>
      </c>
      <c r="I19" s="9"/>
      <c r="J19" s="9">
        <v>1989</v>
      </c>
      <c r="K19" s="104">
        <v>6453.7777777777774</v>
      </c>
      <c r="L19" s="111">
        <f t="shared" si="3"/>
        <v>9252.5069444444453</v>
      </c>
      <c r="M19" s="110">
        <f t="shared" si="4"/>
        <v>8.772575876317541</v>
      </c>
      <c r="N19" s="102">
        <f t="shared" si="7"/>
        <v>-8.432277730689304E-2</v>
      </c>
      <c r="O19" s="275">
        <v>6499</v>
      </c>
      <c r="P19" s="267"/>
      <c r="Q19" s="28">
        <v>7575</v>
      </c>
      <c r="R19" s="28">
        <v>4850</v>
      </c>
      <c r="S19" s="7"/>
      <c r="T19" s="9">
        <v>1989</v>
      </c>
      <c r="U19" s="125">
        <v>2774</v>
      </c>
      <c r="V19" s="114">
        <f t="shared" si="5"/>
        <v>3444.75</v>
      </c>
      <c r="W19" s="113">
        <f t="shared" si="6"/>
        <v>7.9284060261805349</v>
      </c>
      <c r="X19" s="102">
        <f t="shared" si="8"/>
        <v>-0.17661973400294215</v>
      </c>
      <c r="Y19" s="281">
        <v>4130</v>
      </c>
      <c r="Z19" s="28">
        <v>1125</v>
      </c>
      <c r="AA19" s="28">
        <v>450</v>
      </c>
    </row>
    <row r="20" spans="1:27">
      <c r="A20" s="9">
        <v>1990</v>
      </c>
      <c r="B20" s="104">
        <v>78</v>
      </c>
      <c r="C20" s="101">
        <f>AVERAGE(B17:B20)</f>
        <v>248.5</v>
      </c>
      <c r="D20" s="102">
        <f>LN(B20+1)</f>
        <v>4.3694478524670215</v>
      </c>
      <c r="E20" s="103">
        <f t="shared" si="2"/>
        <v>-0.33265742732891646</v>
      </c>
      <c r="F20" s="286">
        <v>78</v>
      </c>
      <c r="G20" s="27">
        <v>400</v>
      </c>
      <c r="H20" s="27">
        <v>350</v>
      </c>
      <c r="I20" s="9"/>
      <c r="J20" s="9">
        <v>1990</v>
      </c>
      <c r="K20" s="104">
        <v>9342.4444444444453</v>
      </c>
      <c r="L20" s="111">
        <f>AVERAGE(K17:K20)</f>
        <v>9060.9930555555566</v>
      </c>
      <c r="M20" s="110">
        <f>LN(K20+1)</f>
        <v>9.1424302474404691</v>
      </c>
      <c r="N20" s="102">
        <f t="shared" si="7"/>
        <v>-5.5696266285946906E-2</v>
      </c>
      <c r="O20" s="275">
        <v>9357</v>
      </c>
      <c r="P20" s="267"/>
      <c r="Q20" s="28">
        <v>7575</v>
      </c>
      <c r="R20" s="28">
        <v>4850</v>
      </c>
      <c r="S20" s="7"/>
      <c r="T20" s="9">
        <v>1990</v>
      </c>
      <c r="U20" s="125">
        <v>2460</v>
      </c>
      <c r="V20" s="114">
        <f>AVERAGE(U17:U20)</f>
        <v>3074.25</v>
      </c>
      <c r="W20" s="113">
        <f>LN(U20+1)</f>
        <v>7.8083230503910555</v>
      </c>
      <c r="X20" s="102">
        <f t="shared" si="8"/>
        <v>-0.12088476505582504</v>
      </c>
      <c r="Y20" s="281">
        <v>2808</v>
      </c>
      <c r="Z20" s="28">
        <v>1125</v>
      </c>
      <c r="AA20" s="28">
        <v>450</v>
      </c>
    </row>
    <row r="21" spans="1:27">
      <c r="A21" s="9">
        <v>1991</v>
      </c>
      <c r="B21" s="104">
        <v>318</v>
      </c>
      <c r="C21" s="101">
        <f t="shared" ref="C21:C40" si="9">AVERAGE(B18:B21)</f>
        <v>264.75</v>
      </c>
      <c r="D21" s="102">
        <f t="shared" ref="D21:D40" si="10">LN(B21+1)</f>
        <v>5.7651911027848444</v>
      </c>
      <c r="E21" s="103">
        <f t="shared" si="2"/>
        <v>-0.10856351200408901</v>
      </c>
      <c r="F21" s="286">
        <v>318</v>
      </c>
      <c r="G21" s="27">
        <v>400</v>
      </c>
      <c r="H21" s="27">
        <v>350</v>
      </c>
      <c r="I21" s="9"/>
      <c r="J21" s="9">
        <v>1991</v>
      </c>
      <c r="K21" s="104">
        <v>5756.4444444444443</v>
      </c>
      <c r="L21" s="111">
        <f t="shared" ref="L21:L40" si="11">AVERAGE(K18:K21)</f>
        <v>8094.5416666666679</v>
      </c>
      <c r="M21" s="110">
        <f t="shared" ref="M21:M40" si="12">LN(K21+1)</f>
        <v>8.6582489823985149</v>
      </c>
      <c r="N21" s="102">
        <f t="shared" si="7"/>
        <v>-0.11746985480493191</v>
      </c>
      <c r="O21" s="275">
        <v>5756</v>
      </c>
      <c r="P21" s="267"/>
      <c r="Q21" s="28">
        <v>7575</v>
      </c>
      <c r="R21" s="28">
        <v>4850</v>
      </c>
      <c r="S21" s="7"/>
      <c r="T21" s="9">
        <v>1991</v>
      </c>
      <c r="U21" s="125">
        <v>1252</v>
      </c>
      <c r="V21" s="114">
        <f t="shared" ref="V21:V39" si="13">AVERAGE(U18:U21)</f>
        <v>2482.25</v>
      </c>
      <c r="W21" s="113">
        <f t="shared" ref="W21:W39" si="14">LN(U21+1)</f>
        <v>7.1332959548960684</v>
      </c>
      <c r="X21" s="102">
        <f t="shared" si="8"/>
        <v>-0.24584849248957114</v>
      </c>
      <c r="Y21" s="281">
        <v>1533</v>
      </c>
      <c r="Z21" s="28">
        <v>1125</v>
      </c>
      <c r="AA21" s="28">
        <v>450</v>
      </c>
    </row>
    <row r="22" spans="1:27">
      <c r="A22" s="9">
        <v>1992</v>
      </c>
      <c r="B22" s="104">
        <v>549</v>
      </c>
      <c r="C22" s="101">
        <f t="shared" si="9"/>
        <v>310</v>
      </c>
      <c r="D22" s="102">
        <f t="shared" si="10"/>
        <v>6.3099182782265162</v>
      </c>
      <c r="E22" s="102">
        <f t="shared" si="2"/>
        <v>8.7307491683276256E-2</v>
      </c>
      <c r="F22" s="286">
        <v>549</v>
      </c>
      <c r="G22" s="27">
        <v>400</v>
      </c>
      <c r="H22" s="27">
        <v>350</v>
      </c>
      <c r="I22" s="9"/>
      <c r="J22" s="9">
        <v>1992</v>
      </c>
      <c r="K22" s="104">
        <v>12672.777777777777</v>
      </c>
      <c r="L22" s="111">
        <f t="shared" si="11"/>
        <v>8556.3611111111113</v>
      </c>
      <c r="M22" s="110">
        <f t="shared" si="12"/>
        <v>9.4472903960211898</v>
      </c>
      <c r="N22" s="102">
        <f t="shared" si="7"/>
        <v>2.0074967532266362E-2</v>
      </c>
      <c r="O22" s="275">
        <v>12677</v>
      </c>
      <c r="P22" s="267"/>
      <c r="Q22" s="28">
        <v>7575</v>
      </c>
      <c r="R22" s="28">
        <v>4850</v>
      </c>
      <c r="S22" s="7"/>
      <c r="T22" s="9">
        <v>1992</v>
      </c>
      <c r="U22" s="125">
        <v>3013</v>
      </c>
      <c r="V22" s="114">
        <f t="shared" si="13"/>
        <v>2374.75</v>
      </c>
      <c r="W22" s="113">
        <f t="shared" si="14"/>
        <v>8.0110233791864403</v>
      </c>
      <c r="X22" s="102">
        <f t="shared" si="8"/>
        <v>-0.10618410440068304</v>
      </c>
      <c r="Y22" s="281">
        <v>3163</v>
      </c>
      <c r="Z22" s="28">
        <v>1125</v>
      </c>
      <c r="AA22" s="28">
        <v>450</v>
      </c>
    </row>
    <row r="23" spans="1:27">
      <c r="A23" s="9">
        <v>1993</v>
      </c>
      <c r="B23" s="104">
        <v>742</v>
      </c>
      <c r="C23" s="101">
        <f t="shared" si="9"/>
        <v>421.75</v>
      </c>
      <c r="D23" s="102">
        <f t="shared" si="10"/>
        <v>6.6106960447177592</v>
      </c>
      <c r="E23" s="102">
        <f t="shared" si="2"/>
        <v>0.37811436065468929</v>
      </c>
      <c r="F23" s="286">
        <v>742</v>
      </c>
      <c r="G23" s="27">
        <v>400</v>
      </c>
      <c r="H23" s="27">
        <v>350</v>
      </c>
      <c r="I23" s="9"/>
      <c r="J23" s="9">
        <v>1993</v>
      </c>
      <c r="K23" s="104">
        <v>12521.777777777777</v>
      </c>
      <c r="L23" s="111">
        <f t="shared" si="11"/>
        <v>10073.361111111111</v>
      </c>
      <c r="M23" s="110">
        <f t="shared" si="12"/>
        <v>9.4353044872798417</v>
      </c>
      <c r="N23" s="102">
        <f t="shared" si="7"/>
        <v>0.16303173705053223</v>
      </c>
      <c r="O23" s="275">
        <v>12531</v>
      </c>
      <c r="P23" s="267"/>
      <c r="Q23" s="28">
        <v>7575</v>
      </c>
      <c r="R23" s="28">
        <v>4850</v>
      </c>
      <c r="S23" s="7"/>
      <c r="T23" s="9">
        <v>1993</v>
      </c>
      <c r="U23" s="125">
        <v>2888</v>
      </c>
      <c r="V23" s="114">
        <f t="shared" si="13"/>
        <v>2403.25</v>
      </c>
      <c r="W23" s="113">
        <f t="shared" si="14"/>
        <v>7.9686657004662349</v>
      </c>
      <c r="X23" s="102">
        <f t="shared" si="8"/>
        <v>2.8321967736678479E-2</v>
      </c>
      <c r="Y23" s="281">
        <v>3102</v>
      </c>
      <c r="Z23" s="28">
        <v>1125</v>
      </c>
      <c r="AA23" s="28">
        <v>450</v>
      </c>
    </row>
    <row r="24" spans="1:27">
      <c r="A24" s="9">
        <v>1994</v>
      </c>
      <c r="B24" s="104">
        <v>406</v>
      </c>
      <c r="C24" s="101">
        <f t="shared" si="9"/>
        <v>503.75</v>
      </c>
      <c r="D24" s="102">
        <f t="shared" si="10"/>
        <v>6.0088131854425946</v>
      </c>
      <c r="E24" s="102">
        <f t="shared" si="2"/>
        <v>0.41242356078840609</v>
      </c>
      <c r="F24" s="286">
        <v>406</v>
      </c>
      <c r="G24" s="27">
        <v>400</v>
      </c>
      <c r="H24" s="27">
        <v>350</v>
      </c>
      <c r="I24" s="9"/>
      <c r="J24" s="9">
        <v>1994</v>
      </c>
      <c r="K24" s="104">
        <v>1856.1111111111113</v>
      </c>
      <c r="L24" s="111">
        <f t="shared" si="11"/>
        <v>8201.7777777777774</v>
      </c>
      <c r="M24" s="110">
        <f t="shared" si="12"/>
        <v>7.5267773932251618</v>
      </c>
      <c r="N24" s="102">
        <f t="shared" si="7"/>
        <v>-0.24542502035492877</v>
      </c>
      <c r="O24" s="275">
        <v>1856</v>
      </c>
      <c r="P24" s="267"/>
      <c r="Q24" s="28">
        <v>7575</v>
      </c>
      <c r="R24" s="28">
        <v>4850</v>
      </c>
      <c r="S24" s="7"/>
      <c r="T24" s="9">
        <v>1994</v>
      </c>
      <c r="U24" s="125">
        <v>713</v>
      </c>
      <c r="V24" s="114">
        <f t="shared" si="13"/>
        <v>1966.5</v>
      </c>
      <c r="W24" s="113">
        <f t="shared" si="14"/>
        <v>6.5708829623395841</v>
      </c>
      <c r="X24" s="102">
        <f t="shared" si="8"/>
        <v>-0.16395104305327762</v>
      </c>
      <c r="Y24" s="281">
        <v>611</v>
      </c>
      <c r="Z24" s="28">
        <v>1125</v>
      </c>
      <c r="AA24" s="28">
        <v>450</v>
      </c>
    </row>
    <row r="25" spans="1:27">
      <c r="A25" s="9">
        <v>1995</v>
      </c>
      <c r="B25" s="104">
        <v>350</v>
      </c>
      <c r="C25" s="101">
        <f t="shared" si="9"/>
        <v>511.75</v>
      </c>
      <c r="D25" s="102">
        <f t="shared" si="10"/>
        <v>5.8607862234658654</v>
      </c>
      <c r="E25" s="102">
        <f t="shared" si="2"/>
        <v>-1.0991485142187951E-2</v>
      </c>
      <c r="F25" s="286">
        <v>350</v>
      </c>
      <c r="G25" s="27">
        <v>400</v>
      </c>
      <c r="H25" s="27">
        <v>350</v>
      </c>
      <c r="I25" s="9"/>
      <c r="J25" s="9">
        <v>1995</v>
      </c>
      <c r="K25" s="104">
        <v>1167</v>
      </c>
      <c r="L25" s="111">
        <f t="shared" si="11"/>
        <v>7054.4166666666661</v>
      </c>
      <c r="M25" s="110">
        <f t="shared" si="12"/>
        <v>7.0630481633881725</v>
      </c>
      <c r="N25" s="112">
        <f t="shared" si="7"/>
        <v>-0.51109146408167128</v>
      </c>
      <c r="O25" s="275">
        <v>1167</v>
      </c>
      <c r="P25" s="267"/>
      <c r="Q25" s="28">
        <v>7575</v>
      </c>
      <c r="R25" s="28">
        <v>4850</v>
      </c>
      <c r="S25" s="7"/>
      <c r="T25" s="9">
        <v>1995</v>
      </c>
      <c r="U25" s="125">
        <v>89</v>
      </c>
      <c r="V25" s="114">
        <f t="shared" si="13"/>
        <v>1675.75</v>
      </c>
      <c r="W25" s="113">
        <f t="shared" si="14"/>
        <v>4.499809670330265</v>
      </c>
      <c r="X25" s="112">
        <f t="shared" si="8"/>
        <v>-0.67071129859784628</v>
      </c>
      <c r="Y25" s="281">
        <v>108</v>
      </c>
      <c r="Z25" s="28">
        <v>1125</v>
      </c>
      <c r="AA25" s="28">
        <v>450</v>
      </c>
    </row>
    <row r="26" spans="1:27">
      <c r="A26" s="9">
        <v>1996</v>
      </c>
      <c r="B26" s="104">
        <v>639</v>
      </c>
      <c r="C26" s="101">
        <f t="shared" si="9"/>
        <v>534.25</v>
      </c>
      <c r="D26" s="102">
        <f t="shared" si="10"/>
        <v>6.4614681763537174</v>
      </c>
      <c r="E26" s="102">
        <f t="shared" si="2"/>
        <v>-4.4681002499749135E-2</v>
      </c>
      <c r="F26" s="286">
        <v>639</v>
      </c>
      <c r="G26" s="27">
        <v>400</v>
      </c>
      <c r="H26" s="27">
        <v>350</v>
      </c>
      <c r="I26" s="9"/>
      <c r="J26" s="9">
        <v>1996</v>
      </c>
      <c r="K26" s="104">
        <v>3642.7777777777778</v>
      </c>
      <c r="L26" s="111">
        <f t="shared" si="11"/>
        <v>4796.916666666667</v>
      </c>
      <c r="M26" s="110">
        <f t="shared" si="12"/>
        <v>8.2007762734735952</v>
      </c>
      <c r="N26" s="112">
        <f t="shared" si="7"/>
        <v>-0.48652845689868585</v>
      </c>
      <c r="O26" s="275">
        <v>3643</v>
      </c>
      <c r="P26" s="267"/>
      <c r="Q26" s="28">
        <v>7575</v>
      </c>
      <c r="R26" s="28">
        <v>4850</v>
      </c>
      <c r="S26" s="7"/>
      <c r="T26" s="9">
        <v>1996</v>
      </c>
      <c r="U26" s="125">
        <v>150</v>
      </c>
      <c r="V26" s="114">
        <f t="shared" si="13"/>
        <v>960</v>
      </c>
      <c r="W26" s="113">
        <f t="shared" si="14"/>
        <v>5.0172798368149243</v>
      </c>
      <c r="X26" s="112">
        <f t="shared" si="8"/>
        <v>-0.94563431148790011</v>
      </c>
      <c r="Y26" s="281">
        <v>317</v>
      </c>
      <c r="Z26" s="28">
        <v>1125</v>
      </c>
      <c r="AA26" s="28">
        <v>450</v>
      </c>
    </row>
    <row r="27" spans="1:27">
      <c r="A27" s="9">
        <v>1997</v>
      </c>
      <c r="B27" s="104">
        <v>797</v>
      </c>
      <c r="C27" s="101">
        <f t="shared" si="9"/>
        <v>548</v>
      </c>
      <c r="D27" s="102">
        <f t="shared" si="10"/>
        <v>6.6821085974498091</v>
      </c>
      <c r="E27" s="102">
        <f t="shared" si="2"/>
        <v>5.954800963752227E-2</v>
      </c>
      <c r="F27" s="286">
        <v>797</v>
      </c>
      <c r="G27" s="27">
        <v>400</v>
      </c>
      <c r="H27" s="27">
        <v>350</v>
      </c>
      <c r="I27" s="9"/>
      <c r="J27" s="9">
        <v>1997</v>
      </c>
      <c r="K27" s="104">
        <v>5557.4324324324334</v>
      </c>
      <c r="L27" s="111">
        <f t="shared" si="11"/>
        <v>3055.8303303303305</v>
      </c>
      <c r="M27" s="110">
        <f t="shared" si="12"/>
        <v>8.6230714108801578</v>
      </c>
      <c r="N27" s="112">
        <f t="shared" si="7"/>
        <v>-9.5046727255093444E-2</v>
      </c>
      <c r="O27" s="275">
        <v>4847</v>
      </c>
      <c r="P27" s="267"/>
      <c r="Q27" s="28">
        <v>7575</v>
      </c>
      <c r="R27" s="28">
        <v>4850</v>
      </c>
      <c r="S27" s="7"/>
      <c r="T27" s="9">
        <v>1997</v>
      </c>
      <c r="U27" s="125">
        <v>604</v>
      </c>
      <c r="V27" s="114">
        <f t="shared" si="13"/>
        <v>389</v>
      </c>
      <c r="W27" s="113">
        <f t="shared" si="14"/>
        <v>6.4052284580308418</v>
      </c>
      <c r="X27" s="112">
        <f t="shared" si="8"/>
        <v>-0.4680477610395446</v>
      </c>
      <c r="Y27" s="281">
        <v>746</v>
      </c>
      <c r="Z27" s="28">
        <v>1125</v>
      </c>
      <c r="AA27" s="28">
        <v>450</v>
      </c>
    </row>
    <row r="28" spans="1:27">
      <c r="A28" s="9">
        <v>1998</v>
      </c>
      <c r="B28" s="104">
        <v>306</v>
      </c>
      <c r="C28" s="101">
        <f t="shared" si="9"/>
        <v>523</v>
      </c>
      <c r="D28" s="102">
        <f t="shared" si="10"/>
        <v>5.7268477475871968</v>
      </c>
      <c r="E28" s="102">
        <f t="shared" si="2"/>
        <v>2.5739149827314824E-2</v>
      </c>
      <c r="F28" s="286">
        <v>306</v>
      </c>
      <c r="G28" s="27">
        <v>400</v>
      </c>
      <c r="H28" s="27">
        <v>350</v>
      </c>
      <c r="I28" s="9"/>
      <c r="J28" s="9">
        <v>1998</v>
      </c>
      <c r="K28" s="104">
        <v>7598.5555555555557</v>
      </c>
      <c r="L28" s="111">
        <f t="shared" si="11"/>
        <v>4491.4414414414414</v>
      </c>
      <c r="M28" s="110">
        <f t="shared" si="12"/>
        <v>8.9358450450322646</v>
      </c>
      <c r="N28" s="112">
        <f t="shared" si="7"/>
        <v>0.4378158551106191</v>
      </c>
      <c r="O28" s="275">
        <v>7280</v>
      </c>
      <c r="P28" s="267">
        <v>5378</v>
      </c>
      <c r="Q28" s="28">
        <v>7575</v>
      </c>
      <c r="R28" s="28">
        <v>4850</v>
      </c>
      <c r="S28" s="7"/>
      <c r="T28" s="9">
        <v>1998</v>
      </c>
      <c r="U28" s="125">
        <v>216</v>
      </c>
      <c r="V28" s="114">
        <f t="shared" si="13"/>
        <v>264.75</v>
      </c>
      <c r="W28" s="113">
        <f t="shared" si="14"/>
        <v>5.3798973535404597</v>
      </c>
      <c r="X28" s="102">
        <f t="shared" si="8"/>
        <v>-4.7655242989767199E-2</v>
      </c>
      <c r="Y28" s="281">
        <v>367</v>
      </c>
      <c r="Z28" s="28">
        <v>1125</v>
      </c>
      <c r="AA28" s="28">
        <v>450</v>
      </c>
    </row>
    <row r="29" spans="1:27">
      <c r="A29" s="9">
        <v>1999</v>
      </c>
      <c r="B29" s="104">
        <v>905</v>
      </c>
      <c r="C29" s="101">
        <f t="shared" si="9"/>
        <v>661.75</v>
      </c>
      <c r="D29" s="102">
        <f t="shared" si="10"/>
        <v>6.8090393060429797</v>
      </c>
      <c r="E29" s="102">
        <f t="shared" si="2"/>
        <v>0.1161885736387708</v>
      </c>
      <c r="F29" s="286">
        <v>905</v>
      </c>
      <c r="G29" s="27">
        <v>400</v>
      </c>
      <c r="H29" s="27">
        <v>350</v>
      </c>
      <c r="I29" s="9"/>
      <c r="J29" s="9">
        <v>1999</v>
      </c>
      <c r="K29" s="104">
        <v>2852.863684845529</v>
      </c>
      <c r="L29" s="111">
        <f t="shared" si="11"/>
        <v>4912.9073626528234</v>
      </c>
      <c r="M29" s="110">
        <f t="shared" si="12"/>
        <v>7.956429034052908</v>
      </c>
      <c r="N29" s="112">
        <f t="shared" si="7"/>
        <v>0.25218305128881402</v>
      </c>
      <c r="O29" s="275">
        <v>2853</v>
      </c>
      <c r="P29" s="267">
        <v>2695</v>
      </c>
      <c r="Q29" s="28">
        <v>7575</v>
      </c>
      <c r="R29" s="28">
        <v>4850</v>
      </c>
      <c r="S29" s="7"/>
      <c r="T29" s="9">
        <v>1999</v>
      </c>
      <c r="U29" s="125">
        <v>417</v>
      </c>
      <c r="V29" s="114">
        <f t="shared" si="13"/>
        <v>346.75</v>
      </c>
      <c r="W29" s="113">
        <f t="shared" si="14"/>
        <v>6.0354814325247563</v>
      </c>
      <c r="X29" s="102">
        <f t="shared" si="8"/>
        <v>0.34339610411145183</v>
      </c>
      <c r="Y29" s="281">
        <v>284</v>
      </c>
      <c r="Z29" s="28">
        <v>1125</v>
      </c>
      <c r="AA29" s="28">
        <v>450</v>
      </c>
    </row>
    <row r="30" spans="1:27">
      <c r="A30" s="9">
        <v>2000</v>
      </c>
      <c r="B30" s="104">
        <v>1148</v>
      </c>
      <c r="C30" s="101">
        <f t="shared" si="9"/>
        <v>789</v>
      </c>
      <c r="D30" s="102">
        <f t="shared" si="10"/>
        <v>7.0466472778487557</v>
      </c>
      <c r="E30" s="102">
        <f t="shared" si="2"/>
        <v>0.1297288911583247</v>
      </c>
      <c r="F30" s="286">
        <v>1148</v>
      </c>
      <c r="G30" s="27">
        <v>400</v>
      </c>
      <c r="H30" s="27">
        <v>350</v>
      </c>
      <c r="I30" s="9"/>
      <c r="J30" s="9">
        <v>2000</v>
      </c>
      <c r="K30" s="104">
        <v>8187.1684264748892</v>
      </c>
      <c r="L30" s="111">
        <f t="shared" si="11"/>
        <v>6049.0050248271018</v>
      </c>
      <c r="M30" s="110">
        <f t="shared" si="12"/>
        <v>9.0104455164859498</v>
      </c>
      <c r="N30" s="112">
        <f t="shared" si="7"/>
        <v>9.5269610919745951E-2</v>
      </c>
      <c r="O30" s="275">
        <v>8187</v>
      </c>
      <c r="P30" s="267">
        <v>7347</v>
      </c>
      <c r="Q30" s="28">
        <v>7575</v>
      </c>
      <c r="R30" s="28">
        <v>4850</v>
      </c>
      <c r="S30" s="7"/>
      <c r="T30" s="9">
        <v>2000</v>
      </c>
      <c r="U30" s="125">
        <v>890</v>
      </c>
      <c r="V30" s="114">
        <f t="shared" si="13"/>
        <v>531.75</v>
      </c>
      <c r="W30" s="113">
        <f t="shared" si="14"/>
        <v>6.7923444274708089</v>
      </c>
      <c r="X30" s="102">
        <f t="shared" si="8"/>
        <v>0.31803821558056838</v>
      </c>
      <c r="Y30" s="281">
        <v>904</v>
      </c>
      <c r="Z30" s="28">
        <v>1125</v>
      </c>
      <c r="AA30" s="28">
        <v>450</v>
      </c>
    </row>
    <row r="31" spans="1:27">
      <c r="A31" s="9">
        <v>2001</v>
      </c>
      <c r="B31" s="104">
        <v>5163</v>
      </c>
      <c r="C31" s="101">
        <f t="shared" si="9"/>
        <v>1880.5</v>
      </c>
      <c r="D31" s="102">
        <f t="shared" si="10"/>
        <v>8.5494667519665324</v>
      </c>
      <c r="E31" s="102">
        <f t="shared" si="2"/>
        <v>0.50545158392950051</v>
      </c>
      <c r="F31" s="286">
        <v>5163</v>
      </c>
      <c r="G31" s="27">
        <v>400</v>
      </c>
      <c r="H31" s="27">
        <v>350</v>
      </c>
      <c r="I31" s="9"/>
      <c r="J31" s="9">
        <v>2001</v>
      </c>
      <c r="K31" s="104">
        <v>44571.684057963408</v>
      </c>
      <c r="L31" s="111">
        <f t="shared" si="11"/>
        <v>15802.567931209845</v>
      </c>
      <c r="M31" s="110">
        <f t="shared" si="12"/>
        <v>10.704876485306723</v>
      </c>
      <c r="N31" s="112">
        <f t="shared" si="7"/>
        <v>0.42382106203068159</v>
      </c>
      <c r="O31" s="275">
        <v>44572</v>
      </c>
      <c r="P31" s="267">
        <v>37063</v>
      </c>
      <c r="Q31" s="28">
        <v>7575</v>
      </c>
      <c r="R31" s="28">
        <v>4850</v>
      </c>
      <c r="S31" s="7"/>
      <c r="T31" s="9">
        <v>2001</v>
      </c>
      <c r="U31" s="125">
        <v>4937.848</v>
      </c>
      <c r="V31" s="114">
        <f t="shared" si="13"/>
        <v>1615.212</v>
      </c>
      <c r="W31" s="113">
        <f t="shared" si="14"/>
        <v>8.5048873846064303</v>
      </c>
      <c r="X31" s="102">
        <f t="shared" si="8"/>
        <v>0.56117649270815262</v>
      </c>
      <c r="Y31" s="281">
        <v>4807</v>
      </c>
      <c r="Z31" s="28">
        <v>1125</v>
      </c>
      <c r="AA31" s="28">
        <v>450</v>
      </c>
    </row>
    <row r="32" spans="1:27">
      <c r="A32" s="9">
        <v>2002</v>
      </c>
      <c r="B32" s="104">
        <v>2116</v>
      </c>
      <c r="C32" s="101">
        <f t="shared" si="9"/>
        <v>2333</v>
      </c>
      <c r="D32" s="102">
        <f t="shared" si="10"/>
        <v>7.6577552711348655</v>
      </c>
      <c r="E32" s="102">
        <f t="shared" si="2"/>
        <v>0.56022424930188897</v>
      </c>
      <c r="F32" s="286">
        <v>2116</v>
      </c>
      <c r="G32" s="27">
        <v>400</v>
      </c>
      <c r="H32" s="27">
        <v>350</v>
      </c>
      <c r="I32" s="9"/>
      <c r="J32" s="9">
        <v>2002</v>
      </c>
      <c r="K32" s="104">
        <v>29871.758149962781</v>
      </c>
      <c r="L32" s="111">
        <f t="shared" si="11"/>
        <v>21370.868579811653</v>
      </c>
      <c r="M32" s="110">
        <f t="shared" si="12"/>
        <v>10.304702245412665</v>
      </c>
      <c r="N32" s="112">
        <f t="shared" si="7"/>
        <v>0.5486161852014616</v>
      </c>
      <c r="O32" s="275">
        <v>29872</v>
      </c>
      <c r="P32" s="267">
        <v>27743</v>
      </c>
      <c r="Q32" s="28">
        <v>7575</v>
      </c>
      <c r="R32" s="28">
        <v>4850</v>
      </c>
      <c r="S32" s="7"/>
      <c r="T32" s="9">
        <v>2002</v>
      </c>
      <c r="U32" s="125">
        <v>2808.8089887640449</v>
      </c>
      <c r="V32" s="114">
        <f t="shared" si="13"/>
        <v>2263.4142471910113</v>
      </c>
      <c r="W32" s="113">
        <f t="shared" si="14"/>
        <v>7.9408717844885413</v>
      </c>
      <c r="X32" s="102">
        <f t="shared" si="8"/>
        <v>0.75913548139778375</v>
      </c>
      <c r="Y32" s="281">
        <v>1957</v>
      </c>
      <c r="Z32" s="28">
        <v>1125</v>
      </c>
      <c r="AA32" s="28">
        <v>450</v>
      </c>
    </row>
    <row r="33" spans="1:27">
      <c r="A33" s="9">
        <v>2003</v>
      </c>
      <c r="B33" s="104">
        <v>3856</v>
      </c>
      <c r="C33" s="101">
        <f t="shared" si="9"/>
        <v>3070.75</v>
      </c>
      <c r="D33" s="102">
        <f t="shared" si="10"/>
        <v>8.2576449582082283</v>
      </c>
      <c r="E33" s="102">
        <f t="shared" si="2"/>
        <v>0.35083192976166072</v>
      </c>
      <c r="F33" s="286">
        <v>4257</v>
      </c>
      <c r="G33" s="27">
        <v>400</v>
      </c>
      <c r="H33" s="27">
        <v>350</v>
      </c>
      <c r="I33" s="9"/>
      <c r="J33" s="9">
        <v>2003</v>
      </c>
      <c r="K33" s="104">
        <v>32079.687674890134</v>
      </c>
      <c r="L33" s="111">
        <f t="shared" si="11"/>
        <v>28677.574577322805</v>
      </c>
      <c r="M33" s="110">
        <f t="shared" si="12"/>
        <v>10.376009498000391</v>
      </c>
      <c r="N33" s="112">
        <f t="shared" si="7"/>
        <v>0.61334176568216814</v>
      </c>
      <c r="O33" s="275">
        <v>32080</v>
      </c>
      <c r="P33" s="267">
        <v>29270</v>
      </c>
      <c r="Q33" s="28">
        <v>7575</v>
      </c>
      <c r="R33" s="28">
        <v>4850</v>
      </c>
      <c r="S33" s="7"/>
      <c r="T33" s="9">
        <v>2003</v>
      </c>
      <c r="U33" s="125">
        <v>1190.5230000000001</v>
      </c>
      <c r="V33" s="114">
        <f t="shared" si="13"/>
        <v>2456.7949971910111</v>
      </c>
      <c r="W33" s="113">
        <f t="shared" si="14"/>
        <v>7.0829875997515659</v>
      </c>
      <c r="X33" s="102">
        <f t="shared" si="8"/>
        <v>0.32435396914713516</v>
      </c>
      <c r="Y33" s="281">
        <v>1581</v>
      </c>
      <c r="Z33" s="28">
        <v>1125</v>
      </c>
      <c r="AA33" s="28">
        <v>450</v>
      </c>
    </row>
    <row r="34" spans="1:27">
      <c r="A34" s="9">
        <v>2004</v>
      </c>
      <c r="B34" s="104">
        <v>2983</v>
      </c>
      <c r="C34" s="101">
        <f t="shared" si="9"/>
        <v>3529.5</v>
      </c>
      <c r="D34" s="102">
        <f t="shared" si="10"/>
        <v>8.0010199613236512</v>
      </c>
      <c r="E34" s="102">
        <f t="shared" si="2"/>
        <v>0.16169235731914872</v>
      </c>
      <c r="F34" s="286">
        <v>3329</v>
      </c>
      <c r="G34" s="27">
        <v>400</v>
      </c>
      <c r="H34" s="27">
        <v>350</v>
      </c>
      <c r="I34" s="9"/>
      <c r="J34" s="9">
        <v>2004</v>
      </c>
      <c r="K34" s="104">
        <v>20966.540204464924</v>
      </c>
      <c r="L34" s="111">
        <f t="shared" si="11"/>
        <v>31872.417521820309</v>
      </c>
      <c r="M34" s="110">
        <f t="shared" si="12"/>
        <v>9.9507308163225652</v>
      </c>
      <c r="N34" s="112">
        <f t="shared" si="7"/>
        <v>0.15517036123668984</v>
      </c>
      <c r="O34" s="275">
        <v>20967</v>
      </c>
      <c r="P34" s="267">
        <v>16808</v>
      </c>
      <c r="Q34" s="28">
        <v>7575</v>
      </c>
      <c r="R34" s="28">
        <v>4850</v>
      </c>
      <c r="S34" s="7"/>
      <c r="T34" s="9">
        <v>2004</v>
      </c>
      <c r="U34" s="125">
        <v>1436</v>
      </c>
      <c r="V34" s="114">
        <f t="shared" si="13"/>
        <v>2593.2949971910111</v>
      </c>
      <c r="W34" s="113">
        <f t="shared" si="14"/>
        <v>7.2703128860790249</v>
      </c>
      <c r="X34" s="102">
        <f t="shared" si="8"/>
        <v>-4.6596286763843239E-2</v>
      </c>
      <c r="Y34" s="281">
        <v>1641</v>
      </c>
      <c r="Z34" s="28">
        <v>1125</v>
      </c>
      <c r="AA34" s="28">
        <v>450</v>
      </c>
    </row>
    <row r="35" spans="1:27">
      <c r="A35" s="9">
        <v>2005</v>
      </c>
      <c r="B35" s="104">
        <v>2602</v>
      </c>
      <c r="C35" s="101">
        <f t="shared" si="9"/>
        <v>2889.25</v>
      </c>
      <c r="D35" s="102">
        <f t="shared" si="10"/>
        <v>7.8644199049945653</v>
      </c>
      <c r="E35" s="102">
        <f t="shared" si="2"/>
        <v>-0.10268290037551484</v>
      </c>
      <c r="F35" s="286">
        <v>5177</v>
      </c>
      <c r="G35" s="27">
        <v>400</v>
      </c>
      <c r="H35" s="27">
        <v>350</v>
      </c>
      <c r="I35" s="9"/>
      <c r="J35" s="9">
        <v>2005</v>
      </c>
      <c r="K35" s="104">
        <v>9832.4763999999996</v>
      </c>
      <c r="L35" s="111">
        <f t="shared" si="11"/>
        <v>23187.615607329459</v>
      </c>
      <c r="M35" s="110">
        <f t="shared" si="12"/>
        <v>9.1935478027065063</v>
      </c>
      <c r="N35" s="112">
        <f t="shared" si="7"/>
        <v>-0.33766287942905338</v>
      </c>
      <c r="O35" s="275">
        <v>9832</v>
      </c>
      <c r="P35" s="267">
        <v>8691</v>
      </c>
      <c r="Q35" s="28">
        <v>7575</v>
      </c>
      <c r="R35" s="28">
        <v>4850</v>
      </c>
      <c r="S35" s="7"/>
      <c r="T35" s="9">
        <v>2005</v>
      </c>
      <c r="U35" s="125">
        <v>1444.048</v>
      </c>
      <c r="V35" s="114">
        <f t="shared" si="13"/>
        <v>1719.8449971910111</v>
      </c>
      <c r="W35" s="113">
        <f t="shared" si="14"/>
        <v>7.2758978179879072</v>
      </c>
      <c r="X35" s="102">
        <f t="shared" si="8"/>
        <v>-0.31285380316465627</v>
      </c>
      <c r="Y35" s="282">
        <v>2080</v>
      </c>
      <c r="Z35" s="28">
        <v>1125</v>
      </c>
      <c r="AA35" s="28">
        <v>450</v>
      </c>
    </row>
    <row r="36" spans="1:27">
      <c r="A36" s="9">
        <v>2006</v>
      </c>
      <c r="B36" s="104">
        <v>2483</v>
      </c>
      <c r="C36" s="101">
        <f t="shared" si="9"/>
        <v>2981</v>
      </c>
      <c r="D36" s="102">
        <f t="shared" si="10"/>
        <v>7.8176254430533696</v>
      </c>
      <c r="E36" s="102">
        <f t="shared" si="2"/>
        <v>-7.3484709376654854E-3</v>
      </c>
      <c r="F36" s="286">
        <v>4669</v>
      </c>
      <c r="G36" s="27">
        <v>400</v>
      </c>
      <c r="H36" s="27">
        <v>350</v>
      </c>
      <c r="I36" s="9"/>
      <c r="J36" s="9">
        <v>2006</v>
      </c>
      <c r="K36" s="104">
        <v>9339.7480800000012</v>
      </c>
      <c r="L36" s="111">
        <f t="shared" si="11"/>
        <v>18054.613089838764</v>
      </c>
      <c r="M36" s="110">
        <f t="shared" si="12"/>
        <v>9.1421416222339325</v>
      </c>
      <c r="N36" s="112">
        <f t="shared" si="7"/>
        <v>-0.35075829416513499</v>
      </c>
      <c r="O36" s="275">
        <v>9340</v>
      </c>
      <c r="P36" s="267">
        <v>8775</v>
      </c>
      <c r="Q36" s="28">
        <v>7575</v>
      </c>
      <c r="R36" s="28">
        <v>4850</v>
      </c>
      <c r="S36" s="7"/>
      <c r="T36" s="9">
        <v>2006</v>
      </c>
      <c r="U36" s="125">
        <v>961.85599999999999</v>
      </c>
      <c r="V36" s="114">
        <f t="shared" si="13"/>
        <v>1258.1067499999999</v>
      </c>
      <c r="W36" s="113">
        <f t="shared" si="14"/>
        <v>6.8699038679067144</v>
      </c>
      <c r="X36" s="102">
        <f t="shared" si="8"/>
        <v>-0.19490256149273125</v>
      </c>
      <c r="Y36" s="282">
        <v>933</v>
      </c>
      <c r="Z36" s="28">
        <v>1125</v>
      </c>
      <c r="AA36" s="28">
        <v>450</v>
      </c>
    </row>
    <row r="37" spans="1:27">
      <c r="A37" s="9">
        <v>2007</v>
      </c>
      <c r="B37" s="104">
        <v>2016</v>
      </c>
      <c r="C37" s="101">
        <f t="shared" si="9"/>
        <v>2521</v>
      </c>
      <c r="D37" s="102">
        <f t="shared" si="10"/>
        <v>7.6093665379542115</v>
      </c>
      <c r="E37" s="261">
        <f t="shared" si="2"/>
        <v>-0.14799513587783153</v>
      </c>
      <c r="F37" s="286">
        <v>3742</v>
      </c>
      <c r="G37" s="27">
        <v>400</v>
      </c>
      <c r="H37" s="27">
        <v>350</v>
      </c>
      <c r="I37" s="9"/>
      <c r="J37" s="9">
        <v>2007</v>
      </c>
      <c r="K37" s="104">
        <v>6903.2135000000017</v>
      </c>
      <c r="L37" s="111">
        <f t="shared" si="11"/>
        <v>11760.494546116232</v>
      </c>
      <c r="M37" s="110">
        <f t="shared" si="12"/>
        <v>8.8398871563870944</v>
      </c>
      <c r="N37" s="112">
        <f t="shared" si="7"/>
        <v>-0.38808338773152257</v>
      </c>
      <c r="O37" s="275">
        <v>6903</v>
      </c>
      <c r="P37" s="267">
        <v>7694</v>
      </c>
      <c r="Q37" s="28">
        <v>7575</v>
      </c>
      <c r="R37" s="28">
        <v>4850</v>
      </c>
      <c r="S37" s="7"/>
      <c r="T37" s="9">
        <v>2007</v>
      </c>
      <c r="U37" s="184">
        <v>722</v>
      </c>
      <c r="V37" s="114">
        <f t="shared" si="13"/>
        <v>1140.9759999999999</v>
      </c>
      <c r="W37" s="113">
        <f t="shared" si="14"/>
        <v>6.5834092221587648</v>
      </c>
      <c r="X37" s="102">
        <f t="shared" si="8"/>
        <v>-0.13995657733579128</v>
      </c>
      <c r="Y37" s="282">
        <v>398</v>
      </c>
      <c r="Z37" s="28">
        <v>1125</v>
      </c>
      <c r="AA37" s="28">
        <v>450</v>
      </c>
    </row>
    <row r="38" spans="1:27">
      <c r="A38" s="9">
        <v>2008</v>
      </c>
      <c r="B38" s="171">
        <f>F38</f>
        <v>3930</v>
      </c>
      <c r="C38" s="21">
        <f t="shared" si="9"/>
        <v>2757.75</v>
      </c>
      <c r="D38" s="22">
        <f t="shared" si="10"/>
        <v>8.2766491254218604</v>
      </c>
      <c r="E38" s="47">
        <f t="shared" si="2"/>
        <v>2.9620496115606444E-2</v>
      </c>
      <c r="F38" s="290">
        <v>3930</v>
      </c>
      <c r="G38" s="27">
        <v>400</v>
      </c>
      <c r="H38" s="27">
        <v>350</v>
      </c>
      <c r="I38" s="9"/>
      <c r="J38" s="9">
        <v>2008</v>
      </c>
      <c r="K38" s="104">
        <v>16952.614000000001</v>
      </c>
      <c r="L38" s="111">
        <f t="shared" si="11"/>
        <v>10757.012995000001</v>
      </c>
      <c r="M38" s="110">
        <f t="shared" si="12"/>
        <v>9.7382363054206689</v>
      </c>
      <c r="N38" s="102">
        <f t="shared" si="7"/>
        <v>-7.7864966812320441E-2</v>
      </c>
      <c r="O38" s="275">
        <v>17171</v>
      </c>
      <c r="P38" s="267">
        <v>14046</v>
      </c>
      <c r="Q38" s="28">
        <v>7575</v>
      </c>
      <c r="R38" s="28">
        <v>4850</v>
      </c>
      <c r="S38" s="7"/>
      <c r="T38" s="9">
        <v>2008</v>
      </c>
      <c r="U38" s="184">
        <v>1312</v>
      </c>
      <c r="V38" s="114">
        <f t="shared" si="13"/>
        <v>1109.9760000000001</v>
      </c>
      <c r="W38" s="113">
        <f t="shared" si="14"/>
        <v>7.180069874302796</v>
      </c>
      <c r="X38" s="102">
        <f t="shared" si="8"/>
        <v>-8.7297461938160043E-2</v>
      </c>
      <c r="Y38" s="282">
        <v>675</v>
      </c>
      <c r="Z38" s="28">
        <v>1125</v>
      </c>
      <c r="AA38" s="28">
        <v>450</v>
      </c>
    </row>
    <row r="39" spans="1:27">
      <c r="A39" s="9">
        <v>2009</v>
      </c>
      <c r="B39" s="171">
        <f t="shared" ref="B39:B44" si="15">F39</f>
        <v>4977</v>
      </c>
      <c r="C39" s="21">
        <f t="shared" si="9"/>
        <v>3351.5</v>
      </c>
      <c r="D39" s="22">
        <f t="shared" si="10"/>
        <v>8.5127834829275368</v>
      </c>
      <c r="E39" s="22">
        <f t="shared" si="2"/>
        <v>0.17557508382344339</v>
      </c>
      <c r="F39" s="290">
        <v>4977</v>
      </c>
      <c r="G39" s="27">
        <v>400</v>
      </c>
      <c r="H39" s="27">
        <v>350</v>
      </c>
      <c r="I39" s="9"/>
      <c r="J39" s="9">
        <v>2009</v>
      </c>
      <c r="K39" s="45">
        <f t="shared" ref="K39:K45" si="16">O39</f>
        <v>14313</v>
      </c>
      <c r="L39" s="69">
        <f t="shared" si="11"/>
        <v>11877.143895000001</v>
      </c>
      <c r="M39" s="70">
        <f t="shared" si="12"/>
        <v>9.5689933582985436</v>
      </c>
      <c r="N39" s="19">
        <f t="shared" si="7"/>
        <v>0.13469857943708111</v>
      </c>
      <c r="O39" s="275">
        <v>14313</v>
      </c>
      <c r="P39" s="267">
        <v>12963</v>
      </c>
      <c r="Q39" s="28">
        <v>7575</v>
      </c>
      <c r="R39" s="28">
        <v>4850</v>
      </c>
      <c r="S39" s="20"/>
      <c r="T39" s="9">
        <v>2009</v>
      </c>
      <c r="U39" s="171">
        <f>Y39</f>
        <v>1027</v>
      </c>
      <c r="V39" s="65">
        <f t="shared" si="13"/>
        <v>1005.7139999999999</v>
      </c>
      <c r="W39" s="66">
        <f t="shared" si="14"/>
        <v>6.93537044601511</v>
      </c>
      <c r="X39" s="19">
        <f t="shared" si="8"/>
        <v>-3.708887375495129E-2</v>
      </c>
      <c r="Y39" s="283">
        <v>1027</v>
      </c>
      <c r="Z39" s="28">
        <v>1125</v>
      </c>
      <c r="AA39" s="28">
        <v>450</v>
      </c>
    </row>
    <row r="40" spans="1:27">
      <c r="A40" s="39">
        <v>2010</v>
      </c>
      <c r="B40" s="171">
        <f t="shared" si="15"/>
        <v>7995</v>
      </c>
      <c r="C40" s="21">
        <f t="shared" si="9"/>
        <v>4729.5</v>
      </c>
      <c r="D40" s="22">
        <f t="shared" si="10"/>
        <v>8.9866966956202905</v>
      </c>
      <c r="E40" s="47">
        <f t="shared" si="2"/>
        <v>0.32415594501071671</v>
      </c>
      <c r="F40" s="290">
        <v>7995</v>
      </c>
      <c r="G40" s="27">
        <v>400</v>
      </c>
      <c r="H40" s="27">
        <v>350</v>
      </c>
      <c r="I40" s="39"/>
      <c r="J40" s="39">
        <v>2010</v>
      </c>
      <c r="K40" s="45">
        <f t="shared" si="16"/>
        <v>25211</v>
      </c>
      <c r="L40" s="69">
        <f t="shared" si="11"/>
        <v>15844.956875</v>
      </c>
      <c r="M40" s="70">
        <f t="shared" si="12"/>
        <v>10.135075350633</v>
      </c>
      <c r="N40" s="19">
        <f t="shared" si="7"/>
        <v>0.27149736587095852</v>
      </c>
      <c r="O40" s="275">
        <v>25211</v>
      </c>
      <c r="P40" s="267">
        <v>26281</v>
      </c>
      <c r="Q40" s="28">
        <v>7575</v>
      </c>
      <c r="R40" s="28">
        <v>4850</v>
      </c>
      <c r="S40" s="8"/>
      <c r="T40" s="39">
        <v>2010</v>
      </c>
      <c r="U40" s="185">
        <f t="shared" ref="U40:U43" si="17">Y40</f>
        <v>2476</v>
      </c>
      <c r="V40" s="67">
        <f t="shared" ref="V40" si="18">AVERAGE(U37:U40)</f>
        <v>1384.25</v>
      </c>
      <c r="W40" s="43">
        <f t="shared" ref="W40" si="19">LN(U40+1)</f>
        <v>7.8148034294893591</v>
      </c>
      <c r="X40" s="19">
        <f t="shared" si="8"/>
        <v>0.22417603470216346</v>
      </c>
      <c r="Y40" s="282">
        <v>2476</v>
      </c>
      <c r="Z40" s="28">
        <v>1125</v>
      </c>
      <c r="AA40" s="28">
        <v>450</v>
      </c>
    </row>
    <row r="41" spans="1:27">
      <c r="A41" s="39">
        <v>2011</v>
      </c>
      <c r="B41" s="171">
        <f t="shared" si="15"/>
        <v>8778</v>
      </c>
      <c r="C41" s="21">
        <f t="shared" ref="C41" si="20">AVERAGE(B38:B41)</f>
        <v>6420</v>
      </c>
      <c r="D41" s="22">
        <f t="shared" ref="D41" si="21">LN(B41+1)</f>
        <v>9.0801177849262089</v>
      </c>
      <c r="E41" s="47">
        <f t="shared" ref="E41" si="22">SLOPE(D37:D41,A37:A41)</f>
        <v>0.36515500641424248</v>
      </c>
      <c r="F41" s="291">
        <v>8778</v>
      </c>
      <c r="G41" s="40">
        <v>400</v>
      </c>
      <c r="H41" s="40">
        <v>350</v>
      </c>
      <c r="I41" s="41"/>
      <c r="J41" s="41">
        <v>2011</v>
      </c>
      <c r="K41" s="45">
        <f t="shared" si="16"/>
        <v>23844</v>
      </c>
      <c r="L41" s="69">
        <f t="shared" ref="L41" si="23">AVERAGE(K38:K41)</f>
        <v>20080.1535</v>
      </c>
      <c r="M41" s="70">
        <f t="shared" ref="M41" si="24">LN(K41+1)</f>
        <v>10.079329830732325</v>
      </c>
      <c r="N41" s="47">
        <f t="shared" ref="N41" si="25">SLOPE(M37:M41,J37:J41)</f>
        <v>0.28757243939027932</v>
      </c>
      <c r="O41" s="276">
        <v>23844</v>
      </c>
      <c r="P41" s="268">
        <v>22407</v>
      </c>
      <c r="Q41" s="64">
        <v>7575</v>
      </c>
      <c r="R41" s="64">
        <v>4850</v>
      </c>
      <c r="S41" s="39"/>
      <c r="T41" s="39">
        <v>2011</v>
      </c>
      <c r="U41" s="185">
        <f t="shared" si="17"/>
        <v>2167</v>
      </c>
      <c r="V41" s="67">
        <f t="shared" ref="V41" si="26">AVERAGE(U38:U41)</f>
        <v>1745.5</v>
      </c>
      <c r="W41" s="43">
        <f t="shared" ref="W41" si="27">LN(U41+1)</f>
        <v>7.6815603625595372</v>
      </c>
      <c r="X41" s="47">
        <f t="shared" ref="X41" si="28">SLOPE(W37:W41,T37:T41)</f>
        <v>0.28310358359881083</v>
      </c>
      <c r="Y41" s="282">
        <v>2167</v>
      </c>
      <c r="Z41" s="64">
        <v>1125</v>
      </c>
      <c r="AA41" s="64">
        <v>450</v>
      </c>
    </row>
    <row r="42" spans="1:27" s="38" customFormat="1">
      <c r="A42" s="41">
        <v>2012</v>
      </c>
      <c r="B42" s="171">
        <f t="shared" si="15"/>
        <v>12797</v>
      </c>
      <c r="C42" s="21">
        <f t="shared" ref="C42" si="29">AVERAGE(B39:B42)</f>
        <v>8636.75</v>
      </c>
      <c r="D42" s="22">
        <f t="shared" ref="D42" si="30">LN(B42+1)</f>
        <v>9.457044187699406</v>
      </c>
      <c r="E42" s="47">
        <f t="shared" ref="E42" si="31">SLOPE(D38:D42,A38:A42)</f>
        <v>0.29281244265537631</v>
      </c>
      <c r="F42" s="291">
        <v>12797</v>
      </c>
      <c r="G42" s="40">
        <v>400</v>
      </c>
      <c r="H42" s="40">
        <v>350</v>
      </c>
      <c r="I42" s="41"/>
      <c r="J42" s="41">
        <v>2012</v>
      </c>
      <c r="K42" s="45">
        <f t="shared" si="16"/>
        <v>24828</v>
      </c>
      <c r="L42" s="146">
        <f t="shared" ref="L42" si="32">AVERAGE(K39:K42)</f>
        <v>22049</v>
      </c>
      <c r="M42" s="145">
        <f t="shared" ref="M42" si="33">LN(K42+1)</f>
        <v>10.119767603828935</v>
      </c>
      <c r="N42" s="47">
        <f t="shared" ref="N42" si="34">SLOPE(M38:M42,J38:J42)</f>
        <v>0.12733990692503133</v>
      </c>
      <c r="O42" s="277">
        <v>24828</v>
      </c>
      <c r="P42" s="269">
        <v>20298</v>
      </c>
      <c r="Q42" s="151">
        <v>7575</v>
      </c>
      <c r="R42" s="151">
        <v>4850</v>
      </c>
      <c r="S42" s="41"/>
      <c r="T42" s="41">
        <v>2012</v>
      </c>
      <c r="U42" s="185">
        <f t="shared" si="17"/>
        <v>4238</v>
      </c>
      <c r="V42" s="68">
        <f t="shared" ref="V42" si="35">AVERAGE(U39:U42)</f>
        <v>2477</v>
      </c>
      <c r="W42" s="22">
        <f t="shared" ref="W42" si="36">LN(U42+1)</f>
        <v>8.3520826713526368</v>
      </c>
      <c r="X42" s="47">
        <f t="shared" ref="X42" si="37">SLOPE(W38:W42,T38:T42)</f>
        <v>0.30902155106441087</v>
      </c>
      <c r="Y42" s="282">
        <v>4238</v>
      </c>
      <c r="Z42" s="64">
        <v>1125</v>
      </c>
      <c r="AA42" s="64">
        <v>450</v>
      </c>
    </row>
    <row r="43" spans="1:27">
      <c r="A43" s="39">
        <v>2013</v>
      </c>
      <c r="B43" s="171">
        <f t="shared" si="15"/>
        <v>21124</v>
      </c>
      <c r="C43" s="21">
        <f t="shared" ref="C43:C44" si="38">AVERAGE(B40:B43)</f>
        <v>12673.5</v>
      </c>
      <c r="D43" s="22">
        <f t="shared" ref="D43:D44" si="39">LN(B43+1)</f>
        <v>9.958212452225375</v>
      </c>
      <c r="E43" s="47">
        <f t="shared" ref="E43:E44" si="40">SLOPE(D39:D43,A39:A43)</f>
        <v>0.33612054306747918</v>
      </c>
      <c r="F43" s="291">
        <v>21124</v>
      </c>
      <c r="G43" s="40">
        <v>400</v>
      </c>
      <c r="H43" s="40">
        <v>350</v>
      </c>
      <c r="I43" s="41"/>
      <c r="J43" s="39">
        <v>2013</v>
      </c>
      <c r="K43" s="45">
        <f t="shared" si="16"/>
        <v>13916</v>
      </c>
      <c r="L43" s="146">
        <f t="shared" ref="L43" si="41">AVERAGE(K40:K43)</f>
        <v>21949.75</v>
      </c>
      <c r="M43" s="145">
        <f t="shared" ref="M43" si="42">LN(K43+1)</f>
        <v>9.5408663934198525</v>
      </c>
      <c r="N43" s="47">
        <f t="shared" ref="N43" si="43">SLOPE(M39:M43,J39:J43)</f>
        <v>-7.1561676561447737E-3</v>
      </c>
      <c r="O43" s="277">
        <v>13916</v>
      </c>
      <c r="P43" s="269">
        <v>12407</v>
      </c>
      <c r="Q43" s="151">
        <v>7575</v>
      </c>
      <c r="R43" s="151">
        <v>4850</v>
      </c>
      <c r="S43" s="41"/>
      <c r="T43" s="39">
        <v>2013</v>
      </c>
      <c r="U43" s="185">
        <f t="shared" si="17"/>
        <v>2553</v>
      </c>
      <c r="V43" s="68">
        <f t="shared" ref="V43" si="44">AVERAGE(U40:U43)</f>
        <v>2858.5</v>
      </c>
      <c r="W43" s="22">
        <f t="shared" ref="W43" si="45">LN(U43+1)</f>
        <v>7.8454160365924848</v>
      </c>
      <c r="X43" s="47">
        <f t="shared" ref="X43" si="46">SLOPE(W39:W43,T39:T43)</f>
        <v>0.23573704230180273</v>
      </c>
      <c r="Y43" s="282">
        <v>2553</v>
      </c>
      <c r="Z43" s="64">
        <v>1125</v>
      </c>
      <c r="AA43" s="64">
        <v>450</v>
      </c>
    </row>
    <row r="44" spans="1:27">
      <c r="A44" s="39">
        <v>2014</v>
      </c>
      <c r="B44" s="171">
        <f t="shared" si="15"/>
        <v>14172</v>
      </c>
      <c r="C44" s="21">
        <f t="shared" si="38"/>
        <v>14217.75</v>
      </c>
      <c r="D44" s="22">
        <f t="shared" si="39"/>
        <v>9.559094025166905</v>
      </c>
      <c r="E44" s="47">
        <f t="shared" si="40"/>
        <v>0.2022889326392395</v>
      </c>
      <c r="F44" s="291">
        <v>14172</v>
      </c>
      <c r="G44" s="40">
        <v>400</v>
      </c>
      <c r="H44" s="40">
        <v>350</v>
      </c>
      <c r="I44" s="41"/>
      <c r="J44" s="39">
        <v>2014</v>
      </c>
      <c r="K44" s="180">
        <f t="shared" si="16"/>
        <v>31208</v>
      </c>
      <c r="L44" s="146">
        <f t="shared" ref="L44:L45" si="47">AVERAGE(K41:K44)</f>
        <v>23449</v>
      </c>
      <c r="M44" s="145">
        <f t="shared" ref="M44:M45" si="48">LN(K44+1)</f>
        <v>10.348461793739006</v>
      </c>
      <c r="N44" s="47">
        <f t="shared" ref="N44:N45" si="49">SLOPE(M40:M44,J40:J44)</f>
        <v>-1.1169055110046244E-2</v>
      </c>
      <c r="O44" s="278">
        <v>31208</v>
      </c>
      <c r="P44" s="270">
        <v>26351</v>
      </c>
      <c r="Q44" s="151">
        <v>7575</v>
      </c>
      <c r="R44" s="151">
        <v>4850</v>
      </c>
      <c r="S44" s="41"/>
      <c r="T44" s="39">
        <v>2014</v>
      </c>
      <c r="U44" s="185">
        <f>Y44</f>
        <v>4203</v>
      </c>
      <c r="V44" s="68">
        <f t="shared" ref="V44:V45" si="50">AVERAGE(U41:U44)</f>
        <v>3290.25</v>
      </c>
      <c r="W44" s="22">
        <f t="shared" ref="W44:W45" si="51">LN(U44+1)</f>
        <v>8.3437917319968413</v>
      </c>
      <c r="X44" s="47">
        <f t="shared" ref="X44:X45" si="52">SLOPE(W40:W44,T40:T44)</f>
        <v>0.12218322790479119</v>
      </c>
      <c r="Y44" s="282">
        <v>4203</v>
      </c>
      <c r="Z44" s="64">
        <v>1125</v>
      </c>
      <c r="AA44" s="64">
        <v>450</v>
      </c>
    </row>
    <row r="45" spans="1:27">
      <c r="A45" s="39">
        <v>2015</v>
      </c>
      <c r="B45" s="48">
        <f>F45</f>
        <v>16212</v>
      </c>
      <c r="C45" s="21">
        <f t="shared" ref="C45:C46" si="53">AVERAGE(B42:B45)</f>
        <v>16076.25</v>
      </c>
      <c r="D45" s="22">
        <f t="shared" ref="D45:D46" si="54">LN(B45+1)</f>
        <v>9.6935686685500695</v>
      </c>
      <c r="E45" s="47">
        <f t="shared" ref="E45:E46" si="55">SLOPE(D41:D45,A41:A45)</f>
        <v>0.132895160471522</v>
      </c>
      <c r="F45" s="288">
        <v>16212</v>
      </c>
      <c r="G45" s="40">
        <v>400</v>
      </c>
      <c r="H45" s="40">
        <v>350</v>
      </c>
      <c r="I45" s="41"/>
      <c r="J45" s="39">
        <v>2015</v>
      </c>
      <c r="K45" s="180">
        <f t="shared" si="16"/>
        <v>21910</v>
      </c>
      <c r="L45" s="146">
        <f t="shared" si="47"/>
        <v>22965.5</v>
      </c>
      <c r="M45" s="145">
        <f t="shared" si="48"/>
        <v>9.9947440728076806</v>
      </c>
      <c r="N45" s="47">
        <f t="shared" si="49"/>
        <v>5.9522674060781709E-3</v>
      </c>
      <c r="O45" s="278">
        <v>21910</v>
      </c>
      <c r="P45" s="270">
        <v>21499</v>
      </c>
      <c r="Q45" s="151">
        <v>7575</v>
      </c>
      <c r="R45" s="151">
        <v>4850</v>
      </c>
      <c r="S45" s="41"/>
      <c r="T45" s="39">
        <v>2015</v>
      </c>
      <c r="U45" s="185">
        <f>Y45</f>
        <v>4872</v>
      </c>
      <c r="V45" s="68">
        <f t="shared" si="50"/>
        <v>3966.5</v>
      </c>
      <c r="W45" s="22">
        <f t="shared" si="51"/>
        <v>8.4914650428435063</v>
      </c>
      <c r="X45" s="47">
        <f t="shared" si="52"/>
        <v>0.16115184212121428</v>
      </c>
      <c r="Y45" s="282">
        <v>4872</v>
      </c>
      <c r="Z45" s="64">
        <v>1125</v>
      </c>
      <c r="AA45" s="64">
        <v>450</v>
      </c>
    </row>
    <row r="46" spans="1:27" s="155" customFormat="1">
      <c r="A46" s="39">
        <v>2016</v>
      </c>
      <c r="B46" s="303">
        <f>F46</f>
        <v>9656</v>
      </c>
      <c r="C46" s="21">
        <f t="shared" si="53"/>
        <v>15291</v>
      </c>
      <c r="D46" s="22">
        <f t="shared" si="54"/>
        <v>9.1754383199669185</v>
      </c>
      <c r="E46" s="47">
        <f t="shared" si="55"/>
        <v>-8.278555191402806E-2</v>
      </c>
      <c r="F46" s="289">
        <v>9656</v>
      </c>
      <c r="G46" s="40">
        <v>400</v>
      </c>
      <c r="H46" s="40">
        <v>350</v>
      </c>
      <c r="I46" s="41"/>
      <c r="J46" s="39">
        <v>2016</v>
      </c>
      <c r="K46" s="180">
        <f t="shared" ref="K46:K47" si="56">O46</f>
        <v>15939</v>
      </c>
      <c r="L46" s="146">
        <f t="shared" ref="L46:L47" si="57">AVERAGE(K43:K46)</f>
        <v>20743.25</v>
      </c>
      <c r="M46" s="145">
        <f t="shared" ref="M46:M47" si="58">LN(K46+1)</f>
        <v>9.6765869523442056</v>
      </c>
      <c r="N46" s="47">
        <f t="shared" ref="N46:N47" si="59">SLOPE(M42:M46,J42:J46)</f>
        <v>-4.3248362358163026E-2</v>
      </c>
      <c r="O46" s="264">
        <v>15939</v>
      </c>
      <c r="P46" s="264">
        <v>15939</v>
      </c>
      <c r="Q46" s="151">
        <v>7575</v>
      </c>
      <c r="R46" s="151">
        <v>4850</v>
      </c>
      <c r="S46" s="41"/>
      <c r="T46" s="39">
        <v>2016</v>
      </c>
      <c r="U46" s="311">
        <f t="shared" ref="U46:U47" si="60">Y46</f>
        <v>3403.6187641010497</v>
      </c>
      <c r="V46" s="312">
        <f t="shared" ref="V46:V47" si="61">AVERAGE(U43:U46)</f>
        <v>3757.9046910252623</v>
      </c>
      <c r="W46" s="306">
        <f t="shared" ref="W46:W47" si="62">LN(U46+1)</f>
        <v>8.1328882487619367</v>
      </c>
      <c r="X46" s="306">
        <f t="shared" ref="X46:X47" si="63">SLOPE(W42:W46,T42:T46)</f>
        <v>2.0766016106962139E-2</v>
      </c>
      <c r="Y46" s="313">
        <v>3403.6187641010497</v>
      </c>
      <c r="Z46" s="64">
        <v>1125</v>
      </c>
      <c r="AA46" s="64">
        <v>450</v>
      </c>
    </row>
    <row r="47" spans="1:27" s="155" customFormat="1">
      <c r="A47" s="39">
        <v>2017</v>
      </c>
      <c r="B47" s="304">
        <f>F47</f>
        <v>8074</v>
      </c>
      <c r="C47" s="305">
        <f t="shared" ref="C47" si="64">AVERAGE(B44:B47)</f>
        <v>12028.5</v>
      </c>
      <c r="D47" s="306">
        <f t="shared" ref="D47" si="65">LN(B47+1)</f>
        <v>8.9965281480908565</v>
      </c>
      <c r="E47" s="353">
        <f t="shared" ref="E47" si="66">SLOPE(D43:D47,A43:A47)</f>
        <v>-0.23070243134690233</v>
      </c>
      <c r="F47" s="307">
        <v>8074</v>
      </c>
      <c r="G47" s="40">
        <v>400</v>
      </c>
      <c r="H47" s="40">
        <v>350</v>
      </c>
      <c r="I47" s="41"/>
      <c r="J47" s="39">
        <v>2017</v>
      </c>
      <c r="K47" s="180">
        <f t="shared" si="56"/>
        <v>4023</v>
      </c>
      <c r="L47" s="146">
        <f t="shared" si="57"/>
        <v>18270</v>
      </c>
      <c r="M47" s="145">
        <f t="shared" si="58"/>
        <v>8.3000317117795746</v>
      </c>
      <c r="N47" s="350">
        <f t="shared" si="59"/>
        <v>-0.31535442046753559</v>
      </c>
      <c r="O47" s="271">
        <v>4023</v>
      </c>
      <c r="P47" s="271">
        <v>4023</v>
      </c>
      <c r="Q47" s="151">
        <v>7575</v>
      </c>
      <c r="R47" s="151">
        <v>4850</v>
      </c>
      <c r="S47" s="41"/>
      <c r="T47" s="39">
        <v>2017</v>
      </c>
      <c r="U47" s="311">
        <f t="shared" si="60"/>
        <v>1474.9136336981917</v>
      </c>
      <c r="V47" s="312">
        <f t="shared" si="61"/>
        <v>3488.3830994498103</v>
      </c>
      <c r="W47" s="306">
        <f t="shared" si="62"/>
        <v>7.2970324896938088</v>
      </c>
      <c r="X47" s="353">
        <f t="shared" si="63"/>
        <v>-0.13076705770322566</v>
      </c>
      <c r="Y47" s="313">
        <v>1474.9136336981917</v>
      </c>
      <c r="Z47" s="64">
        <v>1125</v>
      </c>
      <c r="AA47" s="64">
        <v>450</v>
      </c>
    </row>
    <row r="48" spans="1:27" s="155" customFormat="1">
      <c r="A48" s="41">
        <v>2018</v>
      </c>
      <c r="B48" s="304"/>
      <c r="C48" s="305"/>
      <c r="D48" s="306"/>
      <c r="E48" s="353"/>
      <c r="F48" s="40"/>
      <c r="H48" s="40"/>
      <c r="I48" s="41"/>
      <c r="J48" s="41">
        <v>2018</v>
      </c>
      <c r="K48" s="180"/>
      <c r="L48" s="146"/>
      <c r="M48" s="145"/>
      <c r="N48" s="350"/>
      <c r="O48" s="159"/>
      <c r="P48" s="159"/>
      <c r="Q48" s="151"/>
      <c r="R48" s="151"/>
      <c r="S48" s="41"/>
      <c r="T48" s="41">
        <v>2018</v>
      </c>
      <c r="U48" s="311"/>
      <c r="V48" s="312"/>
      <c r="W48" s="306"/>
      <c r="X48" s="353"/>
      <c r="Y48" s="158"/>
      <c r="Z48" s="64"/>
      <c r="AA48" s="64"/>
    </row>
    <row r="49" spans="1:27" s="155" customFormat="1">
      <c r="A49" s="41">
        <v>2019</v>
      </c>
      <c r="B49" s="304"/>
      <c r="C49" s="305"/>
      <c r="D49" s="306"/>
      <c r="E49" s="353"/>
      <c r="F49" s="40"/>
      <c r="H49" s="40"/>
      <c r="I49" s="41"/>
      <c r="J49" s="41">
        <v>2019</v>
      </c>
      <c r="K49" s="180"/>
      <c r="L49" s="146"/>
      <c r="M49" s="145"/>
      <c r="N49" s="350"/>
      <c r="O49" s="159"/>
      <c r="P49" s="159"/>
      <c r="Q49" s="151"/>
      <c r="R49" s="151"/>
      <c r="S49" s="41"/>
      <c r="T49" s="41">
        <v>2019</v>
      </c>
      <c r="U49" s="311"/>
      <c r="V49" s="312"/>
      <c r="W49" s="306"/>
      <c r="X49" s="353"/>
      <c r="Y49" s="158"/>
      <c r="Z49" s="64"/>
      <c r="AA49" s="64"/>
    </row>
    <row r="50" spans="1:27" s="155" customFormat="1">
      <c r="A50" s="41">
        <v>2020</v>
      </c>
      <c r="B50" s="304"/>
      <c r="C50" s="305"/>
      <c r="D50" s="306"/>
      <c r="E50" s="353"/>
      <c r="F50" s="40"/>
      <c r="G50" s="40"/>
      <c r="H50" s="40"/>
      <c r="I50" s="41"/>
      <c r="J50" s="41">
        <v>2020</v>
      </c>
      <c r="K50" s="180"/>
      <c r="L50" s="146"/>
      <c r="M50" s="145"/>
      <c r="N50" s="350"/>
      <c r="O50" s="159"/>
      <c r="P50" s="159"/>
      <c r="Q50" s="151"/>
      <c r="R50" s="151"/>
      <c r="S50" s="41"/>
      <c r="T50" s="41">
        <v>2020</v>
      </c>
      <c r="U50" s="311"/>
      <c r="V50" s="312"/>
      <c r="W50" s="306"/>
      <c r="X50" s="353"/>
      <c r="Y50" s="158"/>
      <c r="Z50" s="64"/>
      <c r="AA50" s="64"/>
    </row>
    <row r="51" spans="1:27">
      <c r="A51" s="74" t="s">
        <v>24</v>
      </c>
      <c r="B51" s="74"/>
      <c r="C51" s="58">
        <f>MEDIAN(C8:C37)</f>
        <v>517.375</v>
      </c>
      <c r="D51" s="59"/>
      <c r="E51" s="351">
        <v>-0.1125</v>
      </c>
      <c r="F51" s="82" t="s">
        <v>25</v>
      </c>
      <c r="G51" s="76"/>
      <c r="H51" s="76"/>
      <c r="I51" s="41"/>
      <c r="J51" s="74" t="s">
        <v>24</v>
      </c>
      <c r="K51" s="77"/>
      <c r="L51" s="58">
        <f>MEDIAN(L8:L38)</f>
        <v>9514.1736111111131</v>
      </c>
      <c r="M51" s="78"/>
      <c r="N51" s="352">
        <v>-0.36570000000000003</v>
      </c>
      <c r="O51" s="82" t="s">
        <v>25</v>
      </c>
      <c r="P51" s="82"/>
      <c r="Q51" s="76"/>
      <c r="R51" s="76"/>
      <c r="S51" s="41"/>
      <c r="T51" s="74" t="s">
        <v>24</v>
      </c>
      <c r="U51" s="79"/>
      <c r="V51" s="58">
        <f>MEDIAN(V12:V38)</f>
        <v>2374.75</v>
      </c>
      <c r="W51" s="59"/>
      <c r="X51" s="351">
        <v>-0.39045078210210044</v>
      </c>
      <c r="Y51" s="82" t="s">
        <v>25</v>
      </c>
      <c r="Z51" s="76"/>
      <c r="AA51" s="76"/>
    </row>
    <row r="52" spans="1:27">
      <c r="A52" s="386" t="s">
        <v>18</v>
      </c>
      <c r="B52" s="386"/>
      <c r="C52" s="386"/>
      <c r="D52" s="386"/>
      <c r="E52" s="386"/>
      <c r="F52" s="386"/>
      <c r="G52" s="386"/>
      <c r="H52" s="386"/>
      <c r="I52" s="9"/>
      <c r="J52" s="390" t="s">
        <v>18</v>
      </c>
      <c r="K52" s="390"/>
      <c r="L52" s="390"/>
      <c r="M52" s="390"/>
      <c r="N52" s="390"/>
      <c r="O52" s="390"/>
      <c r="P52" s="390"/>
      <c r="Q52" s="390"/>
      <c r="R52" s="390"/>
      <c r="S52" s="37"/>
      <c r="T52" s="386" t="s">
        <v>18</v>
      </c>
      <c r="U52" s="386"/>
      <c r="V52" s="386"/>
      <c r="W52" s="386"/>
      <c r="X52" s="386"/>
      <c r="Y52" s="386"/>
      <c r="Z52" s="386"/>
      <c r="AA52" s="386"/>
    </row>
    <row r="53" spans="1:27">
      <c r="A53" s="385" t="s">
        <v>71</v>
      </c>
      <c r="B53" s="385"/>
      <c r="C53" s="385"/>
      <c r="D53" s="385"/>
      <c r="E53" s="385"/>
      <c r="F53" s="385"/>
      <c r="G53" s="385"/>
      <c r="H53" s="385"/>
      <c r="I53" s="37"/>
      <c r="J53" s="385" t="s">
        <v>65</v>
      </c>
      <c r="K53" s="385"/>
      <c r="L53" s="385"/>
      <c r="M53" s="385"/>
      <c r="N53" s="385"/>
      <c r="O53" s="385"/>
      <c r="P53" s="385"/>
      <c r="Q53" s="385"/>
      <c r="R53" s="385"/>
      <c r="S53" s="9"/>
      <c r="T53" s="385" t="s">
        <v>70</v>
      </c>
      <c r="U53" s="385"/>
      <c r="V53" s="385"/>
      <c r="W53" s="385"/>
      <c r="X53" s="385"/>
      <c r="Y53" s="385"/>
      <c r="Z53" s="385"/>
      <c r="AA53" s="385"/>
    </row>
    <row r="54" spans="1:27" ht="27.5" customHeight="1">
      <c r="A54" s="387" t="s">
        <v>73</v>
      </c>
      <c r="B54" s="387"/>
      <c r="C54" s="387"/>
      <c r="D54" s="387"/>
      <c r="E54" s="387"/>
      <c r="F54" s="387"/>
      <c r="G54" s="387"/>
      <c r="H54" s="387"/>
      <c r="I54" s="37"/>
      <c r="J54" s="388" t="s">
        <v>67</v>
      </c>
      <c r="K54" s="388"/>
      <c r="L54" s="388"/>
      <c r="M54" s="388"/>
      <c r="N54" s="388"/>
      <c r="O54" s="388"/>
      <c r="P54" s="388"/>
      <c r="Q54" s="388"/>
      <c r="R54" s="388"/>
      <c r="S54" s="9"/>
      <c r="T54" s="387" t="s">
        <v>74</v>
      </c>
      <c r="U54" s="387"/>
      <c r="V54" s="387"/>
      <c r="W54" s="387"/>
      <c r="X54" s="387"/>
      <c r="Y54" s="387"/>
      <c r="Z54" s="387"/>
      <c r="AA54" s="387"/>
    </row>
    <row r="55" spans="1:27">
      <c r="A55" s="141"/>
      <c r="J55" s="389" t="s">
        <v>68</v>
      </c>
      <c r="K55" s="389"/>
      <c r="L55" s="389"/>
      <c r="M55" s="389"/>
      <c r="N55" s="389"/>
      <c r="O55" s="389"/>
      <c r="P55" s="389"/>
      <c r="Q55" s="389"/>
      <c r="R55" s="389"/>
      <c r="S55" s="9"/>
      <c r="T55" s="37"/>
      <c r="U55" s="131"/>
      <c r="V55" s="150"/>
      <c r="W55" s="150"/>
      <c r="X55" s="37"/>
    </row>
    <row r="56" spans="1:27">
      <c r="B56" s="37"/>
      <c r="C56" s="37"/>
      <c r="D56" s="37"/>
      <c r="E56" s="37"/>
      <c r="F56" s="37"/>
      <c r="G56" s="37"/>
      <c r="H56" s="37"/>
      <c r="I56" s="37"/>
      <c r="J56" s="38"/>
      <c r="K56" s="37"/>
      <c r="L56" s="37"/>
      <c r="M56" s="37"/>
      <c r="N56" s="37"/>
      <c r="O56" s="37"/>
      <c r="P56" s="37"/>
      <c r="Q56" s="37"/>
      <c r="R56" s="37"/>
      <c r="S56" s="38"/>
      <c r="T56" s="38"/>
      <c r="U56" s="37"/>
      <c r="V56" s="37"/>
      <c r="W56" s="37"/>
      <c r="X56" s="37"/>
      <c r="Y56" s="37"/>
      <c r="Z56" s="37"/>
      <c r="AA56" s="37"/>
    </row>
    <row r="57" spans="1:27"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1:27">
      <c r="O58" s="147"/>
      <c r="P58" s="147"/>
      <c r="Y58" s="148"/>
    </row>
    <row r="59" spans="1:27">
      <c r="A59" s="32" t="s">
        <v>23</v>
      </c>
      <c r="B59" s="32" t="s">
        <v>35</v>
      </c>
      <c r="C59" s="32" t="s">
        <v>36</v>
      </c>
      <c r="D59" s="32" t="s">
        <v>37</v>
      </c>
      <c r="O59" s="147"/>
      <c r="P59" s="147"/>
      <c r="T59" s="32" t="s">
        <v>23</v>
      </c>
      <c r="U59" s="32" t="s">
        <v>35</v>
      </c>
      <c r="V59" s="32" t="s">
        <v>36</v>
      </c>
      <c r="W59" s="32" t="s">
        <v>37</v>
      </c>
      <c r="X59" s="155"/>
      <c r="Y59" s="148"/>
    </row>
    <row r="60" spans="1:27">
      <c r="A60" s="32">
        <v>2010</v>
      </c>
      <c r="B60" s="292">
        <v>41815</v>
      </c>
      <c r="C60" s="293">
        <v>7995</v>
      </c>
      <c r="D60" s="287">
        <f t="shared" ref="D60:D66" si="67">C60/B60</f>
        <v>0.19119933038383355</v>
      </c>
      <c r="T60" s="32">
        <v>2010</v>
      </c>
      <c r="U60" s="292">
        <v>29687</v>
      </c>
      <c r="V60" s="308">
        <v>2476</v>
      </c>
      <c r="W60" s="287">
        <f t="shared" ref="W60:W65" si="68">V60/U60</f>
        <v>8.3403509953851859E-2</v>
      </c>
      <c r="X60" s="155"/>
    </row>
    <row r="61" spans="1:27">
      <c r="A61" s="32">
        <v>2011</v>
      </c>
      <c r="B61" s="292">
        <v>25249</v>
      </c>
      <c r="C61" s="294">
        <v>8778</v>
      </c>
      <c r="D61" s="287">
        <f t="shared" si="67"/>
        <v>0.34765733296368173</v>
      </c>
      <c r="T61" s="32">
        <v>2011</v>
      </c>
      <c r="U61" s="292">
        <v>13089</v>
      </c>
      <c r="V61" s="308">
        <v>2167</v>
      </c>
      <c r="W61" s="287">
        <f t="shared" si="68"/>
        <v>0.16555886622354649</v>
      </c>
      <c r="X61" s="155"/>
    </row>
    <row r="62" spans="1:27">
      <c r="A62" s="32">
        <v>2012</v>
      </c>
      <c r="B62" s="292">
        <v>34688</v>
      </c>
      <c r="C62" s="294">
        <v>12797</v>
      </c>
      <c r="D62" s="287">
        <f t="shared" si="67"/>
        <v>0.36891720479704798</v>
      </c>
      <c r="T62" s="32">
        <v>2012</v>
      </c>
      <c r="U62" s="292">
        <v>19127</v>
      </c>
      <c r="V62" s="308">
        <v>4238</v>
      </c>
      <c r="W62" s="287">
        <f t="shared" si="68"/>
        <v>0.22157160035551837</v>
      </c>
      <c r="X62" s="155"/>
    </row>
    <row r="63" spans="1:27">
      <c r="A63" s="295">
        <v>2013</v>
      </c>
      <c r="B63" s="292">
        <v>56565</v>
      </c>
      <c r="C63" s="294">
        <v>21124</v>
      </c>
      <c r="D63" s="287">
        <f t="shared" si="67"/>
        <v>0.37344647750375676</v>
      </c>
      <c r="E63" s="56"/>
      <c r="T63" s="295">
        <v>2013</v>
      </c>
      <c r="U63" s="292">
        <v>13345</v>
      </c>
      <c r="V63" s="308">
        <v>2553</v>
      </c>
      <c r="W63" s="287">
        <f t="shared" si="68"/>
        <v>0.19130760584488574</v>
      </c>
      <c r="X63" s="56"/>
    </row>
    <row r="64" spans="1:27">
      <c r="A64" s="32">
        <v>2014</v>
      </c>
      <c r="B64" s="292">
        <v>60686</v>
      </c>
      <c r="C64" s="294">
        <v>14172</v>
      </c>
      <c r="D64" s="287">
        <f t="shared" si="67"/>
        <v>0.23352997396434103</v>
      </c>
      <c r="T64" s="32">
        <v>2014</v>
      </c>
      <c r="U64" s="292">
        <v>23247</v>
      </c>
      <c r="V64" s="308">
        <v>4203</v>
      </c>
      <c r="W64" s="287">
        <f t="shared" si="68"/>
        <v>0.1807975222609369</v>
      </c>
      <c r="X64" s="155"/>
    </row>
    <row r="65" spans="1:24">
      <c r="A65" s="32">
        <v>2015</v>
      </c>
      <c r="B65" s="292">
        <v>59299</v>
      </c>
      <c r="C65" s="289">
        <v>16212</v>
      </c>
      <c r="D65" s="287">
        <f t="shared" si="67"/>
        <v>0.2733941550447731</v>
      </c>
      <c r="T65" s="32">
        <v>2015</v>
      </c>
      <c r="U65" s="292">
        <v>31748</v>
      </c>
      <c r="V65" s="308">
        <v>4872</v>
      </c>
      <c r="W65" s="287">
        <f t="shared" si="68"/>
        <v>0.15345848557389441</v>
      </c>
      <c r="X65" s="155"/>
    </row>
    <row r="66" spans="1:24">
      <c r="A66" s="296">
        <v>2016</v>
      </c>
      <c r="B66" s="297">
        <v>34714</v>
      </c>
      <c r="C66" s="298">
        <v>9656</v>
      </c>
      <c r="D66" s="299">
        <f t="shared" si="67"/>
        <v>0.27815866797257588</v>
      </c>
      <c r="T66" s="296">
        <v>2016</v>
      </c>
      <c r="U66" s="297">
        <v>18646</v>
      </c>
      <c r="V66" s="309">
        <f>U66*W66</f>
        <v>3403.6187641010497</v>
      </c>
      <c r="W66" s="310">
        <v>0.1825388160517564</v>
      </c>
      <c r="X66" s="155"/>
    </row>
    <row r="67" spans="1:24" s="155" customFormat="1">
      <c r="A67" s="155">
        <v>2017</v>
      </c>
      <c r="B67" s="170">
        <v>26430</v>
      </c>
      <c r="C67" s="300">
        <f>B67*D67</f>
        <v>8074.0820894872668</v>
      </c>
      <c r="D67" s="301">
        <f>AVERAGE(D62:D66)</f>
        <v>0.30548929585649892</v>
      </c>
      <c r="E67" s="302" t="s">
        <v>72</v>
      </c>
      <c r="T67" s="155">
        <v>2017</v>
      </c>
      <c r="U67" s="170">
        <v>8080</v>
      </c>
      <c r="V67" s="300">
        <f>U67*W67</f>
        <v>1474.9136336981917</v>
      </c>
      <c r="W67" s="301">
        <f>AVERAGE(W61:W65)</f>
        <v>0.1825388160517564</v>
      </c>
      <c r="X67" s="302" t="s">
        <v>72</v>
      </c>
    </row>
  </sheetData>
  <mergeCells count="10">
    <mergeCell ref="T52:AA52"/>
    <mergeCell ref="T53:AA53"/>
    <mergeCell ref="T54:AA54"/>
    <mergeCell ref="A53:H53"/>
    <mergeCell ref="A52:H52"/>
    <mergeCell ref="A54:H54"/>
    <mergeCell ref="J54:R54"/>
    <mergeCell ref="J55:R55"/>
    <mergeCell ref="J52:R52"/>
    <mergeCell ref="J53:R53"/>
  </mergeCells>
  <pageMargins left="0.7" right="0.7" top="0.75" bottom="0.75" header="0.3" footer="0.3"/>
  <pageSetup scale="74" orientation="portrait"/>
  <colBreaks count="2" manualBreakCount="2">
    <brk id="9" max="1048575" man="1"/>
    <brk id="19" max="50" man="1"/>
  </colBreaks>
  <ignoredErrors>
    <ignoredError sqref="C8:C40 L12:L41 V12:V40 E9:E41 N16:N41 N13:N15 X13:X41 E42:E47" formulaRange="1"/>
  </ignoredError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2" tint="-0.499984740745262"/>
  </sheetPr>
  <dimension ref="A1:AI83"/>
  <sheetViews>
    <sheetView view="pageBreakPreview" zoomScale="90" zoomScaleNormal="90" zoomScaleSheetLayoutView="90" zoomScalePageLayoutView="90" workbookViewId="0">
      <pane xSplit="1" ySplit="4" topLeftCell="B44" activePane="bottomRight" state="frozen"/>
      <selection pane="topRight" activeCell="B1" sqref="B1"/>
      <selection pane="bottomLeft" activeCell="A5" sqref="A5"/>
      <selection pane="bottomRight" activeCell="G48" sqref="G48:H48"/>
    </sheetView>
  </sheetViews>
  <sheetFormatPr baseColWidth="10" defaultColWidth="8.83203125" defaultRowHeight="14" x14ac:dyDescent="0"/>
  <cols>
    <col min="1" max="1" width="9.6640625" customWidth="1"/>
    <col min="2" max="2" width="10.5" customWidth="1"/>
    <col min="3" max="6" width="8.6640625" customWidth="1"/>
    <col min="7" max="8" width="10.6640625" customWidth="1"/>
    <col min="9" max="9" width="3.83203125" customWidth="1"/>
    <col min="10" max="10" width="10.5" customWidth="1"/>
    <col min="11" max="17" width="10.6640625" customWidth="1"/>
    <col min="18" max="18" width="3.83203125" customWidth="1"/>
    <col min="19" max="19" width="10.5" customWidth="1"/>
    <col min="20" max="20" width="9.6640625" customWidth="1"/>
    <col min="21" max="23" width="8.6640625" customWidth="1"/>
    <col min="24" max="25" width="10.6640625" customWidth="1"/>
    <col min="30" max="30" width="9.5" bestFit="1" customWidth="1"/>
  </cols>
  <sheetData>
    <row r="1" spans="1:31" ht="17">
      <c r="A1" s="10" t="s">
        <v>3</v>
      </c>
      <c r="S1" s="1"/>
      <c r="Z1" s="36"/>
      <c r="AA1" s="36"/>
      <c r="AB1" s="36"/>
      <c r="AC1" s="36"/>
    </row>
    <row r="2" spans="1:31">
      <c r="A2" s="11" t="s">
        <v>45</v>
      </c>
      <c r="S2" s="2"/>
      <c r="Z2" s="36"/>
      <c r="AA2" s="36"/>
      <c r="AB2" s="36"/>
      <c r="AC2" s="36"/>
    </row>
    <row r="3" spans="1:31" ht="15" thickBot="1">
      <c r="B3" s="207" t="s">
        <v>47</v>
      </c>
      <c r="C3" s="208"/>
      <c r="D3" s="3"/>
      <c r="E3" s="3"/>
      <c r="G3" s="3"/>
      <c r="H3" s="3"/>
      <c r="I3" s="3"/>
      <c r="J3" s="4"/>
      <c r="K3" s="157" t="s">
        <v>80</v>
      </c>
      <c r="L3" s="187"/>
      <c r="M3" s="3"/>
      <c r="N3" s="3"/>
      <c r="O3" s="3"/>
      <c r="P3" s="3"/>
      <c r="Q3" s="3"/>
      <c r="R3" s="3"/>
      <c r="S3" s="5"/>
      <c r="T3" s="207" t="s">
        <v>47</v>
      </c>
      <c r="U3" s="208"/>
      <c r="V3" s="1"/>
      <c r="W3" s="3"/>
      <c r="Z3" s="138" t="s">
        <v>33</v>
      </c>
      <c r="AA3" s="36"/>
      <c r="AB3" s="36"/>
      <c r="AC3" s="36"/>
    </row>
    <row r="4" spans="1:31" ht="80.25" customHeight="1" thickBot="1">
      <c r="A4" s="49" t="s">
        <v>29</v>
      </c>
      <c r="B4" s="13" t="s">
        <v>8</v>
      </c>
      <c r="C4" s="14" t="s">
        <v>0</v>
      </c>
      <c r="D4" s="14" t="s">
        <v>1</v>
      </c>
      <c r="E4" s="14" t="s">
        <v>17</v>
      </c>
      <c r="F4" s="279" t="s">
        <v>26</v>
      </c>
      <c r="G4" s="50" t="s">
        <v>11</v>
      </c>
      <c r="H4" s="51" t="s">
        <v>12</v>
      </c>
      <c r="I4" s="24"/>
      <c r="J4" s="49" t="s">
        <v>29</v>
      </c>
      <c r="K4" s="13" t="s">
        <v>9</v>
      </c>
      <c r="L4" s="14" t="s">
        <v>0</v>
      </c>
      <c r="M4" s="14" t="s">
        <v>6</v>
      </c>
      <c r="N4" s="15" t="s">
        <v>17</v>
      </c>
      <c r="O4" s="342" t="s">
        <v>75</v>
      </c>
      <c r="P4" s="53" t="s">
        <v>11</v>
      </c>
      <c r="Q4" s="54" t="s">
        <v>12</v>
      </c>
      <c r="R4" s="24"/>
      <c r="S4" s="49" t="s">
        <v>29</v>
      </c>
      <c r="T4" s="173" t="s">
        <v>10</v>
      </c>
      <c r="U4" s="14" t="s">
        <v>0</v>
      </c>
      <c r="V4" s="14" t="s">
        <v>7</v>
      </c>
      <c r="W4" s="15" t="s">
        <v>17</v>
      </c>
      <c r="X4" s="51" t="s">
        <v>11</v>
      </c>
      <c r="Y4" s="51" t="s">
        <v>12</v>
      </c>
      <c r="Z4" s="60" t="s">
        <v>20</v>
      </c>
      <c r="AA4" s="60" t="s">
        <v>21</v>
      </c>
      <c r="AB4" s="60" t="s">
        <v>41</v>
      </c>
      <c r="AC4" s="60" t="s">
        <v>22</v>
      </c>
    </row>
    <row r="5" spans="1:31">
      <c r="A5" s="9">
        <v>1975</v>
      </c>
      <c r="B5" s="115"/>
      <c r="C5" s="116"/>
      <c r="D5" s="112"/>
      <c r="E5" s="112"/>
      <c r="F5" s="332"/>
      <c r="G5" s="25"/>
      <c r="H5" s="25"/>
      <c r="I5" s="25"/>
      <c r="J5" s="9">
        <v>1975</v>
      </c>
      <c r="K5" s="24"/>
      <c r="L5" s="24"/>
      <c r="M5" s="24"/>
      <c r="N5" s="24"/>
      <c r="O5" s="343"/>
      <c r="P5" s="23"/>
      <c r="Q5" s="23"/>
      <c r="R5" s="23"/>
      <c r="S5" s="9">
        <v>1975</v>
      </c>
      <c r="T5" s="174"/>
      <c r="U5" s="118"/>
      <c r="V5" s="119"/>
      <c r="W5" s="123"/>
      <c r="Z5" s="36"/>
      <c r="AA5" s="36"/>
      <c r="AB5" s="36"/>
      <c r="AC5" s="36"/>
    </row>
    <row r="6" spans="1:31">
      <c r="A6" s="9">
        <v>1976</v>
      </c>
      <c r="B6" s="115"/>
      <c r="C6" s="116"/>
      <c r="D6" s="112"/>
      <c r="E6" s="112"/>
      <c r="F6" s="332"/>
      <c r="G6" s="25"/>
      <c r="H6" s="25"/>
      <c r="I6" s="25"/>
      <c r="J6" s="9">
        <v>1976</v>
      </c>
      <c r="K6" s="115"/>
      <c r="L6" s="118"/>
      <c r="M6" s="119"/>
      <c r="N6" s="120"/>
      <c r="O6" s="344"/>
      <c r="P6" s="29"/>
      <c r="Q6" s="29"/>
      <c r="R6" s="29"/>
      <c r="S6" s="9">
        <v>1976</v>
      </c>
      <c r="T6" s="174"/>
      <c r="U6" s="118"/>
      <c r="V6" s="119"/>
      <c r="W6" s="123"/>
      <c r="Z6" s="36"/>
      <c r="AA6" s="36"/>
      <c r="AB6" s="36"/>
      <c r="AC6" s="36"/>
    </row>
    <row r="7" spans="1:31">
      <c r="A7" s="9">
        <v>1977</v>
      </c>
      <c r="B7" s="115"/>
      <c r="C7" s="116"/>
      <c r="D7" s="112"/>
      <c r="E7" s="112"/>
      <c r="F7" s="332"/>
      <c r="G7" s="25"/>
      <c r="H7" s="25"/>
      <c r="I7" s="25"/>
      <c r="J7" s="9">
        <v>1977</v>
      </c>
      <c r="K7" s="188">
        <v>1421</v>
      </c>
      <c r="L7" s="189"/>
      <c r="M7" s="190"/>
      <c r="N7" s="191"/>
      <c r="O7" s="344"/>
      <c r="P7" s="29"/>
      <c r="Q7" s="29"/>
      <c r="R7" s="29"/>
      <c r="S7" s="9">
        <v>1977</v>
      </c>
      <c r="T7" s="174"/>
      <c r="U7" s="118"/>
      <c r="V7" s="119"/>
      <c r="W7" s="123"/>
      <c r="Z7" s="36"/>
      <c r="AA7" s="36"/>
      <c r="AB7" s="36"/>
      <c r="AC7" s="36"/>
    </row>
    <row r="8" spans="1:31">
      <c r="A8" s="9">
        <v>1978</v>
      </c>
      <c r="B8" s="115"/>
      <c r="C8" s="116"/>
      <c r="D8" s="112"/>
      <c r="E8" s="112"/>
      <c r="F8" s="332"/>
      <c r="G8" s="25"/>
      <c r="H8" s="25"/>
      <c r="I8" s="25"/>
      <c r="J8" s="9">
        <v>1978</v>
      </c>
      <c r="K8" s="188">
        <v>661</v>
      </c>
      <c r="L8" s="189"/>
      <c r="M8" s="190"/>
      <c r="N8" s="191"/>
      <c r="O8" s="344"/>
      <c r="P8" s="29"/>
      <c r="Q8" s="29"/>
      <c r="R8" s="29"/>
      <c r="S8" s="9">
        <v>1978</v>
      </c>
      <c r="T8" s="175"/>
      <c r="U8" s="118"/>
      <c r="V8" s="119"/>
      <c r="W8" s="123"/>
      <c r="Z8" s="36"/>
      <c r="AA8" s="36"/>
      <c r="AB8" s="36"/>
      <c r="AC8" s="36"/>
    </row>
    <row r="9" spans="1:31">
      <c r="A9" s="9">
        <v>1979</v>
      </c>
      <c r="B9" s="117"/>
      <c r="C9" s="116"/>
      <c r="D9" s="112"/>
      <c r="E9" s="112"/>
      <c r="F9" s="333"/>
      <c r="G9" s="21"/>
      <c r="H9" s="21"/>
      <c r="I9" s="21"/>
      <c r="J9" s="9">
        <v>1979</v>
      </c>
      <c r="K9" s="192">
        <v>1284</v>
      </c>
      <c r="L9" s="189"/>
      <c r="M9" s="190"/>
      <c r="N9" s="191"/>
      <c r="O9" s="344"/>
      <c r="P9" s="29"/>
      <c r="Q9" s="29"/>
      <c r="R9" s="29"/>
      <c r="S9" s="9">
        <v>1979</v>
      </c>
      <c r="T9" s="176"/>
      <c r="U9" s="126"/>
      <c r="V9" s="127"/>
      <c r="W9" s="128"/>
      <c r="Z9" s="36"/>
      <c r="AA9" s="36"/>
      <c r="AB9" s="36"/>
      <c r="AC9" s="36"/>
    </row>
    <row r="10" spans="1:31">
      <c r="A10" s="9">
        <v>1980</v>
      </c>
      <c r="B10" s="117"/>
      <c r="C10" s="116"/>
      <c r="D10" s="112"/>
      <c r="E10" s="112"/>
      <c r="F10" s="333"/>
      <c r="G10" s="21"/>
      <c r="H10" s="21"/>
      <c r="I10" s="21"/>
      <c r="J10" s="9">
        <v>1980</v>
      </c>
      <c r="K10" s="193">
        <v>1225.4414790287767</v>
      </c>
      <c r="L10" s="194">
        <f t="shared" ref="L10:L37" si="0">AVERAGE(K7:K10)</f>
        <v>1147.8603697571941</v>
      </c>
      <c r="M10" s="190">
        <f t="shared" ref="M10:M37" si="1">LN(K10+1)</f>
        <v>7.1118721487638545</v>
      </c>
      <c r="N10" s="195"/>
      <c r="O10" s="345"/>
      <c r="P10" s="29">
        <v>1100</v>
      </c>
      <c r="Q10" s="29">
        <v>975</v>
      </c>
      <c r="R10" s="29"/>
      <c r="S10" s="9">
        <v>1980</v>
      </c>
      <c r="T10" s="176"/>
      <c r="U10" s="126"/>
      <c r="V10" s="127"/>
      <c r="W10" s="128"/>
      <c r="Z10" s="36"/>
      <c r="AA10" s="36"/>
      <c r="AB10" s="36"/>
      <c r="AC10" s="36"/>
    </row>
    <row r="11" spans="1:31">
      <c r="A11" s="9">
        <v>1981</v>
      </c>
      <c r="B11" s="117"/>
      <c r="C11" s="116"/>
      <c r="D11" s="112"/>
      <c r="E11" s="112"/>
      <c r="F11" s="333"/>
      <c r="G11" s="21"/>
      <c r="H11" s="21"/>
      <c r="I11" s="21"/>
      <c r="J11" s="9">
        <v>1981</v>
      </c>
      <c r="K11" s="193">
        <v>1345.5076037193669</v>
      </c>
      <c r="L11" s="194">
        <f t="shared" si="0"/>
        <v>1128.9872706870358</v>
      </c>
      <c r="M11" s="190">
        <f t="shared" si="1"/>
        <v>7.2052695592608611</v>
      </c>
      <c r="N11" s="196">
        <f>SLOPE(M7:M11,J7:J11)</f>
        <v>9.3397410497006561E-2</v>
      </c>
      <c r="O11" s="341"/>
      <c r="P11" s="29">
        <v>1100</v>
      </c>
      <c r="Q11" s="29">
        <v>975</v>
      </c>
      <c r="R11" s="29"/>
      <c r="S11" s="9">
        <v>1981</v>
      </c>
      <c r="T11" s="176"/>
      <c r="U11" s="126"/>
      <c r="V11" s="127"/>
      <c r="W11" s="128"/>
      <c r="Z11" s="36"/>
      <c r="AA11" s="36"/>
      <c r="AB11" s="36"/>
      <c r="AC11" s="36"/>
    </row>
    <row r="12" spans="1:31">
      <c r="A12" s="9">
        <v>1982</v>
      </c>
      <c r="B12" s="117"/>
      <c r="C12" s="116"/>
      <c r="D12" s="112"/>
      <c r="E12" s="112"/>
      <c r="F12" s="333"/>
      <c r="G12" s="21"/>
      <c r="H12" s="21"/>
      <c r="I12" s="21"/>
      <c r="J12" s="9">
        <v>1982</v>
      </c>
      <c r="K12" s="193">
        <v>1414.1914718849871</v>
      </c>
      <c r="L12" s="194">
        <f t="shared" si="0"/>
        <v>1317.2851386582824</v>
      </c>
      <c r="M12" s="190">
        <f t="shared" si="1"/>
        <v>7.2550201167427568</v>
      </c>
      <c r="N12" s="196">
        <f t="shared" ref="N12:N43" si="2">SLOPE(M8:M12,J8:J12)</f>
        <v>7.157398398945114E-2</v>
      </c>
      <c r="O12" s="341"/>
      <c r="P12" s="29">
        <v>1100</v>
      </c>
      <c r="Q12" s="29">
        <v>975</v>
      </c>
      <c r="R12" s="29"/>
      <c r="S12" s="9">
        <v>1982</v>
      </c>
      <c r="T12" s="176"/>
      <c r="U12" s="126"/>
      <c r="V12" s="127"/>
      <c r="W12" s="128"/>
      <c r="Z12" s="36"/>
      <c r="AA12" s="36"/>
      <c r="AB12" s="36"/>
      <c r="AC12" s="36"/>
    </row>
    <row r="13" spans="1:31">
      <c r="A13" s="9">
        <v>1983</v>
      </c>
      <c r="B13" s="117"/>
      <c r="C13" s="116"/>
      <c r="D13" s="112"/>
      <c r="E13" s="112"/>
      <c r="F13" s="333"/>
      <c r="G13" s="26"/>
      <c r="H13" s="26"/>
      <c r="I13" s="26"/>
      <c r="J13" s="9">
        <v>1983</v>
      </c>
      <c r="K13" s="193">
        <v>1537.7812253504294</v>
      </c>
      <c r="L13" s="194">
        <f t="shared" si="0"/>
        <v>1380.7304449958901</v>
      </c>
      <c r="M13" s="190">
        <f t="shared" si="1"/>
        <v>7.3387459699656725</v>
      </c>
      <c r="N13" s="196">
        <f t="shared" si="2"/>
        <v>7.3037202108734961E-2</v>
      </c>
      <c r="O13" s="341"/>
      <c r="P13" s="29">
        <v>1100</v>
      </c>
      <c r="Q13" s="29">
        <v>975</v>
      </c>
      <c r="R13" s="29"/>
      <c r="S13" s="9">
        <v>1983</v>
      </c>
      <c r="T13" s="176"/>
      <c r="U13" s="126"/>
      <c r="V13" s="127"/>
      <c r="W13" s="128"/>
      <c r="Z13" s="36"/>
      <c r="AA13" s="36"/>
      <c r="AB13" s="36"/>
      <c r="AC13" s="36"/>
    </row>
    <row r="14" spans="1:31">
      <c r="A14" s="9">
        <v>1984</v>
      </c>
      <c r="B14" s="117"/>
      <c r="C14" s="116"/>
      <c r="D14" s="112"/>
      <c r="E14" s="112"/>
      <c r="F14" s="334">
        <v>24500</v>
      </c>
      <c r="G14" s="26"/>
      <c r="H14" s="26"/>
      <c r="I14" s="26"/>
      <c r="J14" s="9">
        <v>1984</v>
      </c>
      <c r="K14" s="193">
        <v>1770.7982186247325</v>
      </c>
      <c r="L14" s="194">
        <f t="shared" si="0"/>
        <v>1517.069629894879</v>
      </c>
      <c r="M14" s="190">
        <f t="shared" si="1"/>
        <v>7.4797502525731669</v>
      </c>
      <c r="N14" s="196">
        <f t="shared" si="2"/>
        <v>8.6923261832343626E-2</v>
      </c>
      <c r="O14" s="341"/>
      <c r="P14" s="29">
        <v>1100</v>
      </c>
      <c r="Q14" s="29">
        <v>975</v>
      </c>
      <c r="R14" s="29"/>
      <c r="S14" s="9">
        <v>1984</v>
      </c>
      <c r="T14" s="176">
        <f>AB14</f>
        <v>2191</v>
      </c>
      <c r="U14" s="116"/>
      <c r="V14" s="112"/>
      <c r="W14" s="128"/>
      <c r="Z14" s="246">
        <v>1668</v>
      </c>
      <c r="AA14" s="246">
        <v>523</v>
      </c>
      <c r="AB14" s="246">
        <v>2191</v>
      </c>
      <c r="AC14" s="247">
        <f>Z14/AB14</f>
        <v>0.76129621177544504</v>
      </c>
      <c r="AE14" s="249" t="s">
        <v>61</v>
      </c>
    </row>
    <row r="15" spans="1:31">
      <c r="A15" s="9">
        <v>1985</v>
      </c>
      <c r="B15" s="117"/>
      <c r="C15" s="116"/>
      <c r="D15" s="112"/>
      <c r="E15" s="112"/>
      <c r="F15" s="335">
        <v>26700</v>
      </c>
      <c r="G15" s="26"/>
      <c r="H15" s="26"/>
      <c r="I15" s="26"/>
      <c r="J15" s="9">
        <v>1985</v>
      </c>
      <c r="K15" s="193">
        <v>3223.4957698837688</v>
      </c>
      <c r="L15" s="194">
        <f t="shared" si="0"/>
        <v>1986.5666714359795</v>
      </c>
      <c r="M15" s="190">
        <f t="shared" si="1"/>
        <v>8.0785318665822334</v>
      </c>
      <c r="N15" s="196">
        <f t="shared" si="2"/>
        <v>0.19712547504731548</v>
      </c>
      <c r="O15" s="341"/>
      <c r="P15" s="29">
        <v>1100</v>
      </c>
      <c r="Q15" s="29">
        <v>975</v>
      </c>
      <c r="R15" s="29"/>
      <c r="S15" s="9">
        <v>1985</v>
      </c>
      <c r="T15" s="176">
        <f t="shared" ref="T15:T42" si="3">AB15</f>
        <v>2230</v>
      </c>
      <c r="U15" s="116"/>
      <c r="V15" s="112"/>
      <c r="W15" s="128"/>
      <c r="Z15" s="246">
        <v>776</v>
      </c>
      <c r="AA15" s="246">
        <v>1454</v>
      </c>
      <c r="AB15" s="246">
        <v>2230</v>
      </c>
      <c r="AC15" s="247">
        <f t="shared" ref="AC15:AC47" si="4">Z15/AB15</f>
        <v>0.34798206278026905</v>
      </c>
    </row>
    <row r="16" spans="1:31">
      <c r="A16" s="9">
        <v>1986</v>
      </c>
      <c r="B16" s="117">
        <v>22029.162283540583</v>
      </c>
      <c r="C16" s="116"/>
      <c r="D16" s="112"/>
      <c r="E16" s="112"/>
      <c r="F16" s="334">
        <v>22076</v>
      </c>
      <c r="G16" s="21"/>
      <c r="H16" s="21"/>
      <c r="I16" s="21"/>
      <c r="J16" s="9">
        <v>1986</v>
      </c>
      <c r="K16" s="117">
        <v>2342</v>
      </c>
      <c r="L16" s="116">
        <f t="shared" si="0"/>
        <v>2218.5188034647326</v>
      </c>
      <c r="M16" s="112">
        <f t="shared" si="1"/>
        <v>7.7591874385077952</v>
      </c>
      <c r="N16" s="121">
        <f t="shared" si="2"/>
        <v>0.17481205401466376</v>
      </c>
      <c r="O16" s="341">
        <v>2342</v>
      </c>
      <c r="P16" s="29">
        <v>1100</v>
      </c>
      <c r="Q16" s="29">
        <v>975</v>
      </c>
      <c r="R16" s="29"/>
      <c r="S16" s="9">
        <v>1986</v>
      </c>
      <c r="T16" s="176">
        <f t="shared" si="3"/>
        <v>2424</v>
      </c>
      <c r="U16" s="116"/>
      <c r="V16" s="112"/>
      <c r="W16" s="128"/>
      <c r="Z16" s="246">
        <v>1491</v>
      </c>
      <c r="AA16" s="246">
        <v>933</v>
      </c>
      <c r="AB16" s="246">
        <v>2424</v>
      </c>
      <c r="AC16" s="247">
        <f t="shared" si="4"/>
        <v>0.61509900990099009</v>
      </c>
    </row>
    <row r="17" spans="1:30">
      <c r="A17" s="9">
        <v>1987</v>
      </c>
      <c r="B17" s="117">
        <v>25391.570487638019</v>
      </c>
      <c r="C17" s="116"/>
      <c r="D17" s="112"/>
      <c r="E17" s="112"/>
      <c r="F17" s="334">
        <v>25511</v>
      </c>
      <c r="G17" s="21"/>
      <c r="H17" s="21"/>
      <c r="I17" s="21"/>
      <c r="J17" s="9">
        <v>1987</v>
      </c>
      <c r="K17" s="117">
        <v>4058</v>
      </c>
      <c r="L17" s="116">
        <f t="shared" si="0"/>
        <v>2848.5734971271254</v>
      </c>
      <c r="M17" s="112">
        <f t="shared" si="1"/>
        <v>8.3086919168388977</v>
      </c>
      <c r="N17" s="121">
        <f t="shared" si="2"/>
        <v>0.22193290796810788</v>
      </c>
      <c r="O17" s="341">
        <v>4058</v>
      </c>
      <c r="P17" s="29">
        <v>1100</v>
      </c>
      <c r="Q17" s="29">
        <v>975</v>
      </c>
      <c r="R17" s="29"/>
      <c r="S17" s="9">
        <v>1987</v>
      </c>
      <c r="T17" s="176">
        <f t="shared" si="3"/>
        <v>2601</v>
      </c>
      <c r="U17" s="116">
        <f t="shared" ref="U17:U33" si="5">AVERAGE(T14:T17)</f>
        <v>2361.5</v>
      </c>
      <c r="V17" s="112">
        <f t="shared" ref="V17:V33" si="6">LN(T17+1)</f>
        <v>7.8640356590724503</v>
      </c>
      <c r="W17" s="128"/>
      <c r="X17">
        <v>975</v>
      </c>
      <c r="Y17">
        <v>775</v>
      </c>
      <c r="Z17" s="246">
        <v>918</v>
      </c>
      <c r="AA17" s="246">
        <v>1683</v>
      </c>
      <c r="AB17" s="246">
        <v>2601</v>
      </c>
      <c r="AC17" s="247">
        <f t="shared" si="4"/>
        <v>0.35294117647058826</v>
      </c>
    </row>
    <row r="18" spans="1:30">
      <c r="A18" s="9">
        <v>1988</v>
      </c>
      <c r="B18" s="117">
        <v>21085.290833333329</v>
      </c>
      <c r="C18" s="116"/>
      <c r="D18" s="112"/>
      <c r="E18" s="112"/>
      <c r="F18" s="334">
        <v>20314</v>
      </c>
      <c r="G18" s="21"/>
      <c r="H18" s="21"/>
      <c r="I18" s="21"/>
      <c r="J18" s="9">
        <v>1988</v>
      </c>
      <c r="K18" s="117">
        <v>2670</v>
      </c>
      <c r="L18" s="116">
        <f t="shared" si="0"/>
        <v>3073.373942470942</v>
      </c>
      <c r="M18" s="112">
        <f t="shared" si="1"/>
        <v>7.8902082131099611</v>
      </c>
      <c r="N18" s="121">
        <f t="shared" si="2"/>
        <v>0.10510759713302527</v>
      </c>
      <c r="O18" s="341">
        <v>2670</v>
      </c>
      <c r="P18" s="29">
        <v>1100</v>
      </c>
      <c r="Q18" s="29">
        <v>975</v>
      </c>
      <c r="R18" s="29"/>
      <c r="S18" s="9">
        <v>1988</v>
      </c>
      <c r="T18" s="176">
        <f t="shared" si="3"/>
        <v>1066</v>
      </c>
      <c r="U18" s="116">
        <f t="shared" si="5"/>
        <v>2080.25</v>
      </c>
      <c r="V18" s="112">
        <f t="shared" si="6"/>
        <v>6.9726062513017535</v>
      </c>
      <c r="W18" s="121">
        <f t="shared" ref="W18:W33" si="7">SLOPE(V14:V18,S14:S18)</f>
        <v>-0.89142940777069679</v>
      </c>
      <c r="X18">
        <v>975</v>
      </c>
      <c r="Y18">
        <v>775</v>
      </c>
      <c r="Z18" s="246">
        <v>460</v>
      </c>
      <c r="AA18" s="246">
        <v>606</v>
      </c>
      <c r="AB18" s="248">
        <v>1066</v>
      </c>
      <c r="AC18" s="247">
        <f t="shared" si="4"/>
        <v>0.43151969981238275</v>
      </c>
    </row>
    <row r="19" spans="1:30">
      <c r="A19" s="9">
        <v>1989</v>
      </c>
      <c r="B19" s="117">
        <v>24968.209714000113</v>
      </c>
      <c r="C19" s="116">
        <f>AVERAGE(B16:B19)</f>
        <v>23368.558329628013</v>
      </c>
      <c r="D19" s="112">
        <f>LN(B19+1)</f>
        <v>10.125398733353666</v>
      </c>
      <c r="E19" s="112"/>
      <c r="F19" s="334">
        <v>24979</v>
      </c>
      <c r="G19" s="21">
        <v>10325</v>
      </c>
      <c r="H19" s="21">
        <v>8075</v>
      </c>
      <c r="I19" s="21"/>
      <c r="J19" s="9">
        <v>1989</v>
      </c>
      <c r="K19" s="117">
        <v>2685</v>
      </c>
      <c r="L19" s="116">
        <f t="shared" si="0"/>
        <v>2938.75</v>
      </c>
      <c r="M19" s="112">
        <f t="shared" si="1"/>
        <v>7.8958083770831831</v>
      </c>
      <c r="N19" s="121">
        <f t="shared" si="2"/>
        <v>-2.3442620439593487E-2</v>
      </c>
      <c r="O19" s="341">
        <v>2685</v>
      </c>
      <c r="P19" s="29">
        <v>1100</v>
      </c>
      <c r="Q19" s="29">
        <v>975</v>
      </c>
      <c r="R19" s="29"/>
      <c r="S19" s="9">
        <v>1989</v>
      </c>
      <c r="T19" s="176">
        <f t="shared" si="3"/>
        <v>727</v>
      </c>
      <c r="U19" s="116">
        <f t="shared" si="5"/>
        <v>1704.5</v>
      </c>
      <c r="V19" s="112">
        <f t="shared" si="6"/>
        <v>6.5903010481966859</v>
      </c>
      <c r="W19" s="129">
        <f t="shared" si="7"/>
        <v>-0.63686730543788217</v>
      </c>
      <c r="X19">
        <v>975</v>
      </c>
      <c r="Y19">
        <v>775</v>
      </c>
      <c r="Z19" s="246">
        <v>491</v>
      </c>
      <c r="AA19" s="246">
        <v>236</v>
      </c>
      <c r="AB19" s="246">
        <v>727</v>
      </c>
      <c r="AC19" s="247">
        <f t="shared" si="4"/>
        <v>0.67537826685006874</v>
      </c>
    </row>
    <row r="20" spans="1:30">
      <c r="A20" s="9">
        <v>1990</v>
      </c>
      <c r="B20" s="117">
        <v>9286.6394378610003</v>
      </c>
      <c r="C20" s="116">
        <f t="shared" ref="C20:C38" si="8">AVERAGE(B17:B20)</f>
        <v>20182.927618208116</v>
      </c>
      <c r="D20" s="112">
        <f t="shared" ref="D20:D37" si="9">LN(B20+1)</f>
        <v>9.136439702411133</v>
      </c>
      <c r="E20" s="102">
        <f>SLOPE(D16:D20,A16:A20)</f>
        <v>-0.98895903094253335</v>
      </c>
      <c r="F20" s="334">
        <v>9289</v>
      </c>
      <c r="G20" s="21">
        <v>10325</v>
      </c>
      <c r="H20" s="21">
        <v>8075</v>
      </c>
      <c r="I20" s="21"/>
      <c r="J20" s="9">
        <v>1990</v>
      </c>
      <c r="K20" s="117">
        <v>1585</v>
      </c>
      <c r="L20" s="116">
        <f t="shared" si="0"/>
        <v>2749.5</v>
      </c>
      <c r="M20" s="112">
        <f t="shared" si="1"/>
        <v>7.368970402194793</v>
      </c>
      <c r="N20" s="121">
        <f t="shared" si="2"/>
        <v>-0.11933176123817191</v>
      </c>
      <c r="O20" s="341">
        <v>1585</v>
      </c>
      <c r="P20" s="29">
        <v>1100</v>
      </c>
      <c r="Q20" s="29">
        <v>975</v>
      </c>
      <c r="R20" s="29"/>
      <c r="S20" s="9">
        <v>1990</v>
      </c>
      <c r="T20" s="176">
        <f t="shared" si="3"/>
        <v>730</v>
      </c>
      <c r="U20" s="116">
        <f t="shared" si="5"/>
        <v>1281</v>
      </c>
      <c r="V20" s="112">
        <f t="shared" si="6"/>
        <v>6.5944134597497781</v>
      </c>
      <c r="W20" s="129">
        <f t="shared" si="7"/>
        <v>-0.41911718010730842</v>
      </c>
      <c r="X20">
        <v>975</v>
      </c>
      <c r="Y20">
        <v>775</v>
      </c>
      <c r="Z20" s="246">
        <v>521</v>
      </c>
      <c r="AA20" s="246">
        <v>209</v>
      </c>
      <c r="AB20" s="246">
        <v>730</v>
      </c>
      <c r="AC20" s="247">
        <f t="shared" si="4"/>
        <v>0.71369863013698631</v>
      </c>
    </row>
    <row r="21" spans="1:30">
      <c r="A21" s="9">
        <v>1991</v>
      </c>
      <c r="B21" s="117">
        <v>17315.881831535185</v>
      </c>
      <c r="C21" s="116">
        <f t="shared" si="8"/>
        <v>18164.005454182407</v>
      </c>
      <c r="D21" s="112">
        <f t="shared" si="9"/>
        <v>9.7594371330872782</v>
      </c>
      <c r="E21" s="102">
        <f t="shared" ref="E21:E38" si="10">SLOPE(D17:D21,A17:A21)</f>
        <v>-0.18298080013319407</v>
      </c>
      <c r="F21" s="334">
        <v>17317</v>
      </c>
      <c r="G21" s="21">
        <v>10325</v>
      </c>
      <c r="H21" s="21">
        <v>8075</v>
      </c>
      <c r="I21" s="21"/>
      <c r="J21" s="9">
        <v>1991</v>
      </c>
      <c r="K21" s="117">
        <v>2799</v>
      </c>
      <c r="L21" s="116">
        <f t="shared" si="0"/>
        <v>2434.75</v>
      </c>
      <c r="M21" s="112">
        <f t="shared" si="1"/>
        <v>7.9373746961632952</v>
      </c>
      <c r="N21" s="121">
        <f t="shared" si="2"/>
        <v>-0.12638722522663731</v>
      </c>
      <c r="O21" s="341">
        <v>2799</v>
      </c>
      <c r="P21" s="29">
        <v>1100</v>
      </c>
      <c r="Q21" s="29">
        <v>975</v>
      </c>
      <c r="R21" s="29"/>
      <c r="S21" s="9">
        <v>1991</v>
      </c>
      <c r="T21" s="176">
        <f t="shared" si="3"/>
        <v>2012</v>
      </c>
      <c r="U21" s="116">
        <f t="shared" si="5"/>
        <v>1133.75</v>
      </c>
      <c r="V21" s="112">
        <f t="shared" si="6"/>
        <v>7.6073814256397911</v>
      </c>
      <c r="W21" s="129">
        <f t="shared" si="7"/>
        <v>-8.9150125841729363E-2</v>
      </c>
      <c r="X21">
        <v>975</v>
      </c>
      <c r="Y21">
        <v>775</v>
      </c>
      <c r="Z21" s="246">
        <v>1200</v>
      </c>
      <c r="AA21" s="246">
        <v>809</v>
      </c>
      <c r="AB21" s="246">
        <v>2012</v>
      </c>
      <c r="AC21" s="247">
        <f t="shared" si="4"/>
        <v>0.59642147117296218</v>
      </c>
    </row>
    <row r="22" spans="1:30">
      <c r="A22" s="9">
        <v>1992</v>
      </c>
      <c r="B22" s="117">
        <v>19346.140092837133</v>
      </c>
      <c r="C22" s="116">
        <f t="shared" si="8"/>
        <v>17729.217769058356</v>
      </c>
      <c r="D22" s="112">
        <f t="shared" si="9"/>
        <v>9.8702998887148201</v>
      </c>
      <c r="E22" s="102">
        <f t="shared" si="10"/>
        <v>-1.4229910324039353E-2</v>
      </c>
      <c r="F22" s="334">
        <v>19394</v>
      </c>
      <c r="G22" s="21">
        <v>10325</v>
      </c>
      <c r="H22" s="21">
        <v>8075</v>
      </c>
      <c r="I22" s="21"/>
      <c r="J22" s="9">
        <v>1992</v>
      </c>
      <c r="K22" s="117">
        <v>1618</v>
      </c>
      <c r="L22" s="116">
        <f t="shared" si="0"/>
        <v>2171.75</v>
      </c>
      <c r="M22" s="112">
        <f t="shared" si="1"/>
        <v>7.3895639536776354</v>
      </c>
      <c r="N22" s="121">
        <f t="shared" si="2"/>
        <v>-9.5972219978453926E-2</v>
      </c>
      <c r="O22" s="341">
        <v>1618</v>
      </c>
      <c r="P22" s="29">
        <v>1100</v>
      </c>
      <c r="Q22" s="29">
        <v>975</v>
      </c>
      <c r="R22" s="29"/>
      <c r="S22" s="9">
        <v>1992</v>
      </c>
      <c r="T22" s="176">
        <f t="shared" si="3"/>
        <v>1104</v>
      </c>
      <c r="U22" s="116">
        <f t="shared" si="5"/>
        <v>1143.25</v>
      </c>
      <c r="V22" s="112">
        <f t="shared" si="6"/>
        <v>7.007600613951853</v>
      </c>
      <c r="W22" s="129">
        <f t="shared" si="7"/>
        <v>0.10870691027433041</v>
      </c>
      <c r="X22">
        <v>975</v>
      </c>
      <c r="Y22">
        <v>775</v>
      </c>
      <c r="Z22" s="246">
        <v>509</v>
      </c>
      <c r="AA22" s="246">
        <v>595</v>
      </c>
      <c r="AB22" s="246">
        <v>1104</v>
      </c>
      <c r="AC22" s="247">
        <f t="shared" si="4"/>
        <v>0.46105072463768115</v>
      </c>
    </row>
    <row r="23" spans="1:30">
      <c r="A23" s="9">
        <v>1993</v>
      </c>
      <c r="B23" s="117">
        <v>7344.7648450980396</v>
      </c>
      <c r="C23" s="116">
        <f t="shared" si="8"/>
        <v>13323.356551832841</v>
      </c>
      <c r="D23" s="112">
        <f t="shared" si="9"/>
        <v>8.9018792145819212</v>
      </c>
      <c r="E23" s="102">
        <f t="shared" si="10"/>
        <v>-0.17131788512398033</v>
      </c>
      <c r="F23" s="334">
        <v>9122</v>
      </c>
      <c r="G23" s="21">
        <v>10325</v>
      </c>
      <c r="H23" s="21">
        <v>8075</v>
      </c>
      <c r="I23" s="21"/>
      <c r="J23" s="9">
        <v>1993</v>
      </c>
      <c r="K23" s="117">
        <v>890</v>
      </c>
      <c r="L23" s="116">
        <f t="shared" si="0"/>
        <v>1723</v>
      </c>
      <c r="M23" s="112">
        <f t="shared" si="1"/>
        <v>6.7923444274708089</v>
      </c>
      <c r="N23" s="122">
        <f t="shared" si="2"/>
        <v>-0.21863343477419059</v>
      </c>
      <c r="O23" s="345">
        <v>890</v>
      </c>
      <c r="P23" s="29">
        <v>1100</v>
      </c>
      <c r="Q23" s="29">
        <v>975</v>
      </c>
      <c r="R23" s="29"/>
      <c r="S23" s="9">
        <v>1993</v>
      </c>
      <c r="T23" s="176">
        <f t="shared" si="3"/>
        <v>540</v>
      </c>
      <c r="U23" s="116">
        <f t="shared" si="5"/>
        <v>1096.5</v>
      </c>
      <c r="V23" s="112">
        <f t="shared" si="6"/>
        <v>6.2934192788464811</v>
      </c>
      <c r="W23" s="129">
        <f t="shared" si="7"/>
        <v>-1.805763844983348E-2</v>
      </c>
      <c r="X23">
        <v>975</v>
      </c>
      <c r="Y23">
        <v>775</v>
      </c>
      <c r="Z23" s="246">
        <v>271</v>
      </c>
      <c r="AA23" s="246">
        <v>269</v>
      </c>
      <c r="AB23" s="246">
        <f>Z23+AA23</f>
        <v>540</v>
      </c>
      <c r="AC23" s="247">
        <f t="shared" si="4"/>
        <v>0.50185185185185188</v>
      </c>
    </row>
    <row r="24" spans="1:30">
      <c r="A24" s="9">
        <v>1994</v>
      </c>
      <c r="B24" s="117">
        <v>7521.9894713111062</v>
      </c>
      <c r="C24" s="116">
        <f t="shared" si="8"/>
        <v>12882.194060195367</v>
      </c>
      <c r="D24" s="112">
        <f t="shared" si="9"/>
        <v>8.925718874025959</v>
      </c>
      <c r="E24" s="102">
        <f t="shared" si="10"/>
        <v>-0.1278999575275705</v>
      </c>
      <c r="F24" s="334">
        <v>8104</v>
      </c>
      <c r="G24" s="21">
        <v>10325</v>
      </c>
      <c r="H24" s="21">
        <v>8075</v>
      </c>
      <c r="I24" s="21"/>
      <c r="J24" s="9">
        <v>1994</v>
      </c>
      <c r="K24" s="117">
        <v>885</v>
      </c>
      <c r="L24" s="116">
        <f t="shared" si="0"/>
        <v>1548</v>
      </c>
      <c r="M24" s="112">
        <f t="shared" si="1"/>
        <v>6.7867169506050811</v>
      </c>
      <c r="N24" s="156">
        <f t="shared" si="2"/>
        <v>-0.23095371718719102</v>
      </c>
      <c r="O24" s="345">
        <v>855</v>
      </c>
      <c r="P24" s="29">
        <v>1100</v>
      </c>
      <c r="Q24" s="29">
        <v>975</v>
      </c>
      <c r="R24" s="29"/>
      <c r="S24" s="9">
        <v>1994</v>
      </c>
      <c r="T24" s="176">
        <f t="shared" si="3"/>
        <v>838</v>
      </c>
      <c r="U24" s="116">
        <f t="shared" si="5"/>
        <v>1123.5</v>
      </c>
      <c r="V24" s="112">
        <f t="shared" si="6"/>
        <v>6.7322107064672059</v>
      </c>
      <c r="W24" s="129">
        <f t="shared" si="7"/>
        <v>-0.10383676533584545</v>
      </c>
      <c r="X24">
        <v>975</v>
      </c>
      <c r="Y24">
        <v>775</v>
      </c>
      <c r="Z24" s="246">
        <v>599</v>
      </c>
      <c r="AA24" s="246">
        <v>239</v>
      </c>
      <c r="AB24" s="246">
        <f t="shared" ref="AB24:AB46" si="11">Z24+AA24</f>
        <v>838</v>
      </c>
      <c r="AC24" s="247">
        <f t="shared" si="4"/>
        <v>0.71479713603818618</v>
      </c>
    </row>
    <row r="25" spans="1:30">
      <c r="A25" s="9">
        <v>1995</v>
      </c>
      <c r="B25" s="117">
        <v>7042.4625951158487</v>
      </c>
      <c r="C25" s="116">
        <f t="shared" si="8"/>
        <v>10313.839251090532</v>
      </c>
      <c r="D25" s="112">
        <f t="shared" si="9"/>
        <v>8.8598551741326794</v>
      </c>
      <c r="E25" s="112">
        <f t="shared" si="10"/>
        <v>-0.2743744932598059</v>
      </c>
      <c r="F25" s="334">
        <v>8055</v>
      </c>
      <c r="G25" s="21">
        <v>10325</v>
      </c>
      <c r="H25" s="21">
        <v>8075</v>
      </c>
      <c r="I25" s="21"/>
      <c r="J25" s="9">
        <v>1995</v>
      </c>
      <c r="K25" s="117">
        <v>993</v>
      </c>
      <c r="L25" s="116">
        <f t="shared" si="0"/>
        <v>1096.5</v>
      </c>
      <c r="M25" s="112">
        <f t="shared" si="1"/>
        <v>6.9017372066565743</v>
      </c>
      <c r="N25" s="122">
        <f t="shared" si="2"/>
        <v>-0.26741219820859963</v>
      </c>
      <c r="O25" s="345">
        <v>993</v>
      </c>
      <c r="P25" s="29">
        <v>1100</v>
      </c>
      <c r="Q25" s="29">
        <v>975</v>
      </c>
      <c r="R25" s="29"/>
      <c r="S25" s="9">
        <v>1995</v>
      </c>
      <c r="T25" s="176">
        <f t="shared" si="3"/>
        <v>450</v>
      </c>
      <c r="U25" s="116">
        <f t="shared" si="5"/>
        <v>733</v>
      </c>
      <c r="V25" s="112">
        <f t="shared" si="6"/>
        <v>6.1114673395026786</v>
      </c>
      <c r="W25" s="129">
        <f t="shared" si="7"/>
        <v>-0.32672180797588724</v>
      </c>
      <c r="X25">
        <v>975</v>
      </c>
      <c r="Y25">
        <v>775</v>
      </c>
      <c r="Z25" s="246">
        <v>410</v>
      </c>
      <c r="AA25" s="246">
        <v>40</v>
      </c>
      <c r="AB25" s="246">
        <f t="shared" si="11"/>
        <v>450</v>
      </c>
      <c r="AC25" s="247">
        <f t="shared" si="4"/>
        <v>0.91111111111111109</v>
      </c>
    </row>
    <row r="26" spans="1:30">
      <c r="A26" s="9">
        <v>1996</v>
      </c>
      <c r="B26" s="117">
        <v>7132.9945090243091</v>
      </c>
      <c r="C26" s="116">
        <f t="shared" si="8"/>
        <v>7260.5528551373254</v>
      </c>
      <c r="D26" s="112">
        <f t="shared" si="9"/>
        <v>8.8726265962275264</v>
      </c>
      <c r="E26" s="112">
        <f t="shared" si="10"/>
        <v>-0.20373706254238294</v>
      </c>
      <c r="F26" s="334">
        <v>7625</v>
      </c>
      <c r="G26" s="21">
        <v>10325</v>
      </c>
      <c r="H26" s="21">
        <v>8075</v>
      </c>
      <c r="I26" s="21"/>
      <c r="J26" s="9">
        <v>1996</v>
      </c>
      <c r="K26" s="117">
        <v>843</v>
      </c>
      <c r="L26" s="116">
        <f t="shared" si="0"/>
        <v>902.75</v>
      </c>
      <c r="M26" s="112">
        <f t="shared" si="1"/>
        <v>6.7381524945959574</v>
      </c>
      <c r="N26" s="121">
        <f t="shared" si="2"/>
        <v>-0.11934301389775906</v>
      </c>
      <c r="O26" s="341">
        <v>843</v>
      </c>
      <c r="P26" s="29">
        <v>1100</v>
      </c>
      <c r="Q26" s="29">
        <v>975</v>
      </c>
      <c r="R26" s="29"/>
      <c r="S26" s="9">
        <v>1996</v>
      </c>
      <c r="T26" s="176">
        <f t="shared" si="3"/>
        <v>961</v>
      </c>
      <c r="U26" s="116">
        <f t="shared" si="5"/>
        <v>697.25</v>
      </c>
      <c r="V26" s="112">
        <f t="shared" si="6"/>
        <v>6.8690144506657065</v>
      </c>
      <c r="W26" s="129">
        <f t="shared" si="7"/>
        <v>-4.5912426591609545E-2</v>
      </c>
      <c r="X26">
        <v>975</v>
      </c>
      <c r="Y26">
        <v>775</v>
      </c>
      <c r="Z26" s="246">
        <v>426</v>
      </c>
      <c r="AA26" s="246">
        <v>535</v>
      </c>
      <c r="AB26" s="246">
        <f t="shared" si="11"/>
        <v>961</v>
      </c>
      <c r="AC26" s="247">
        <f t="shared" si="4"/>
        <v>0.44328824141519252</v>
      </c>
    </row>
    <row r="27" spans="1:30">
      <c r="A27" s="9">
        <v>1997</v>
      </c>
      <c r="B27" s="117">
        <v>8740.1322420703073</v>
      </c>
      <c r="C27" s="116">
        <f t="shared" si="8"/>
        <v>7609.3947043803928</v>
      </c>
      <c r="D27" s="112">
        <f t="shared" si="9"/>
        <v>9.0757950074067057</v>
      </c>
      <c r="E27" s="112">
        <f t="shared" si="10"/>
        <v>2.9473930785113643E-2</v>
      </c>
      <c r="F27" s="334">
        <v>8749</v>
      </c>
      <c r="G27" s="21">
        <v>10325</v>
      </c>
      <c r="H27" s="21">
        <v>8075</v>
      </c>
      <c r="I27" s="21"/>
      <c r="J27" s="9">
        <v>1997</v>
      </c>
      <c r="K27" s="117">
        <v>785</v>
      </c>
      <c r="L27" s="116">
        <f t="shared" si="0"/>
        <v>876.5</v>
      </c>
      <c r="M27" s="112">
        <f t="shared" si="1"/>
        <v>6.6669567924292066</v>
      </c>
      <c r="N27" s="121">
        <f t="shared" si="2"/>
        <v>-2.9933972609232827E-2</v>
      </c>
      <c r="O27" s="341">
        <v>785</v>
      </c>
      <c r="P27" s="29">
        <v>1100</v>
      </c>
      <c r="Q27" s="29">
        <v>975</v>
      </c>
      <c r="R27" s="29"/>
      <c r="S27" s="9">
        <v>1997</v>
      </c>
      <c r="T27" s="176">
        <f t="shared" si="3"/>
        <v>948</v>
      </c>
      <c r="U27" s="116">
        <f t="shared" si="5"/>
        <v>799.25</v>
      </c>
      <c r="V27" s="112">
        <f t="shared" si="6"/>
        <v>6.8554087986099281</v>
      </c>
      <c r="W27" s="121">
        <f t="shared" si="7"/>
        <v>0.12607827837253946</v>
      </c>
      <c r="X27">
        <v>975</v>
      </c>
      <c r="Y27">
        <v>775</v>
      </c>
      <c r="Z27" s="246">
        <v>689</v>
      </c>
      <c r="AA27" s="246">
        <v>259</v>
      </c>
      <c r="AB27" s="246">
        <f t="shared" si="11"/>
        <v>948</v>
      </c>
      <c r="AC27" s="247">
        <f t="shared" si="4"/>
        <v>0.72679324894514763</v>
      </c>
    </row>
    <row r="28" spans="1:30">
      <c r="A28" s="9">
        <v>1998</v>
      </c>
      <c r="B28" s="117">
        <v>9384.2803569823918</v>
      </c>
      <c r="C28" s="116">
        <f t="shared" si="8"/>
        <v>8074.9674257982142</v>
      </c>
      <c r="D28" s="112">
        <f t="shared" si="9"/>
        <v>9.1468978214548056</v>
      </c>
      <c r="E28" s="112">
        <f t="shared" si="10"/>
        <v>6.5829772813171955E-2</v>
      </c>
      <c r="F28" s="334">
        <v>9375</v>
      </c>
      <c r="G28" s="21">
        <v>10325</v>
      </c>
      <c r="H28" s="21">
        <v>8075</v>
      </c>
      <c r="I28" s="21"/>
      <c r="J28" s="9">
        <v>1998</v>
      </c>
      <c r="K28" s="117">
        <v>928</v>
      </c>
      <c r="L28" s="116">
        <f t="shared" si="0"/>
        <v>887.25</v>
      </c>
      <c r="M28" s="112">
        <f t="shared" si="1"/>
        <v>6.8341087388138382</v>
      </c>
      <c r="N28" s="121">
        <f t="shared" si="2"/>
        <v>-1.399968378098535E-2</v>
      </c>
      <c r="O28" s="341">
        <v>928</v>
      </c>
      <c r="P28" s="29">
        <v>1100</v>
      </c>
      <c r="Q28" s="29">
        <v>975</v>
      </c>
      <c r="R28" s="29"/>
      <c r="S28" s="9">
        <v>1998</v>
      </c>
      <c r="T28" s="176">
        <f t="shared" si="3"/>
        <v>1018</v>
      </c>
      <c r="U28" s="116">
        <f t="shared" si="5"/>
        <v>844.25</v>
      </c>
      <c r="V28" s="112">
        <f t="shared" si="6"/>
        <v>6.926577033222725</v>
      </c>
      <c r="W28" s="121">
        <f t="shared" si="7"/>
        <v>0.11326741126182878</v>
      </c>
      <c r="X28">
        <v>975</v>
      </c>
      <c r="Y28">
        <v>775</v>
      </c>
      <c r="Z28" s="246">
        <v>811</v>
      </c>
      <c r="AA28" s="246">
        <v>207</v>
      </c>
      <c r="AB28" s="246">
        <f t="shared" si="11"/>
        <v>1018</v>
      </c>
      <c r="AC28" s="247">
        <f t="shared" si="4"/>
        <v>0.79666011787819258</v>
      </c>
    </row>
    <row r="29" spans="1:30">
      <c r="A29" s="9">
        <v>1999</v>
      </c>
      <c r="B29" s="117">
        <v>11037.940732091005</v>
      </c>
      <c r="C29" s="116">
        <f t="shared" si="8"/>
        <v>9073.8369600420028</v>
      </c>
      <c r="D29" s="112">
        <f t="shared" si="9"/>
        <v>9.3091843670476031</v>
      </c>
      <c r="E29" s="112">
        <f t="shared" si="10"/>
        <v>0.11729296110571266</v>
      </c>
      <c r="F29" s="334">
        <v>11098</v>
      </c>
      <c r="G29" s="21">
        <v>10325</v>
      </c>
      <c r="H29" s="21">
        <v>8075</v>
      </c>
      <c r="I29" s="21"/>
      <c r="J29" s="9">
        <v>1999</v>
      </c>
      <c r="K29" s="117">
        <v>1374</v>
      </c>
      <c r="L29" s="116">
        <f t="shared" si="0"/>
        <v>982.5</v>
      </c>
      <c r="M29" s="112">
        <f t="shared" si="1"/>
        <v>7.2262090101006713</v>
      </c>
      <c r="N29" s="121">
        <f t="shared" si="2"/>
        <v>7.4489985110607476E-2</v>
      </c>
      <c r="O29" s="341">
        <v>1374</v>
      </c>
      <c r="P29" s="29">
        <v>1100</v>
      </c>
      <c r="Q29" s="29">
        <v>975</v>
      </c>
      <c r="R29" s="29"/>
      <c r="S29" s="9">
        <v>1999</v>
      </c>
      <c r="T29" s="176">
        <f t="shared" si="3"/>
        <v>1571</v>
      </c>
      <c r="U29" s="116">
        <f t="shared" si="5"/>
        <v>1124.5</v>
      </c>
      <c r="V29" s="112">
        <f t="shared" si="6"/>
        <v>7.360103972989152</v>
      </c>
      <c r="W29" s="121">
        <f t="shared" si="7"/>
        <v>0.2554835849529965</v>
      </c>
      <c r="X29">
        <v>975</v>
      </c>
      <c r="Y29">
        <v>775</v>
      </c>
      <c r="Z29" s="246">
        <v>1272</v>
      </c>
      <c r="AA29" s="246">
        <v>299</v>
      </c>
      <c r="AB29" s="246">
        <f t="shared" si="11"/>
        <v>1571</v>
      </c>
      <c r="AC29" s="247">
        <f t="shared" si="4"/>
        <v>0.80967536600891155</v>
      </c>
    </row>
    <row r="30" spans="1:30">
      <c r="A30" s="9">
        <v>2000</v>
      </c>
      <c r="B30" s="117">
        <v>20263.250048017995</v>
      </c>
      <c r="C30" s="116">
        <f t="shared" si="8"/>
        <v>12356.400844790425</v>
      </c>
      <c r="D30" s="112">
        <f t="shared" si="9"/>
        <v>9.9166135311246251</v>
      </c>
      <c r="E30" s="112">
        <f t="shared" si="10"/>
        <v>0.23213632294350947</v>
      </c>
      <c r="F30" s="334">
        <v>20575</v>
      </c>
      <c r="G30" s="21">
        <v>10325</v>
      </c>
      <c r="H30" s="21">
        <v>8075</v>
      </c>
      <c r="I30" s="21"/>
      <c r="J30" s="9">
        <v>2000</v>
      </c>
      <c r="K30" s="117">
        <v>2341</v>
      </c>
      <c r="L30" s="116">
        <f t="shared" si="0"/>
        <v>1357</v>
      </c>
      <c r="M30" s="112">
        <f t="shared" si="1"/>
        <v>7.7587605441576626</v>
      </c>
      <c r="N30" s="121">
        <f t="shared" si="2"/>
        <v>0.2600468316794875</v>
      </c>
      <c r="O30" s="341">
        <v>2341</v>
      </c>
      <c r="P30" s="29">
        <v>1100</v>
      </c>
      <c r="Q30" s="29">
        <v>975</v>
      </c>
      <c r="R30" s="29"/>
      <c r="S30" s="9">
        <v>2000</v>
      </c>
      <c r="T30" s="176">
        <f t="shared" si="3"/>
        <v>3032</v>
      </c>
      <c r="U30" s="116">
        <f t="shared" si="5"/>
        <v>1642.25</v>
      </c>
      <c r="V30" s="112">
        <f t="shared" si="6"/>
        <v>8.0173075076885816</v>
      </c>
      <c r="W30" s="121">
        <f t="shared" si="7"/>
        <v>0.28012812884249738</v>
      </c>
      <c r="X30">
        <v>975</v>
      </c>
      <c r="Y30">
        <v>775</v>
      </c>
      <c r="Z30" s="246">
        <v>1554</v>
      </c>
      <c r="AA30" s="246">
        <v>1478</v>
      </c>
      <c r="AB30" s="246">
        <f t="shared" si="11"/>
        <v>3032</v>
      </c>
      <c r="AC30" s="247">
        <f t="shared" si="4"/>
        <v>0.51253298153034299</v>
      </c>
      <c r="AD30" s="32"/>
    </row>
    <row r="31" spans="1:30">
      <c r="A31" s="9">
        <v>2001</v>
      </c>
      <c r="B31" s="117">
        <v>41023.74033555825</v>
      </c>
      <c r="C31" s="116">
        <f t="shared" si="8"/>
        <v>20427.302868162413</v>
      </c>
      <c r="D31" s="112">
        <f t="shared" si="9"/>
        <v>10.621930586518596</v>
      </c>
      <c r="E31" s="112">
        <f t="shared" si="10"/>
        <v>0.38619868678936004</v>
      </c>
      <c r="F31" s="334">
        <v>40719</v>
      </c>
      <c r="G31" s="21">
        <v>10325</v>
      </c>
      <c r="H31" s="21">
        <v>8075</v>
      </c>
      <c r="I31" s="21"/>
      <c r="J31" s="9">
        <v>2001</v>
      </c>
      <c r="K31" s="117">
        <v>5715</v>
      </c>
      <c r="L31" s="116">
        <f t="shared" si="0"/>
        <v>2589.5</v>
      </c>
      <c r="M31" s="112">
        <f t="shared" si="1"/>
        <v>8.6510245390497573</v>
      </c>
      <c r="N31" s="121">
        <f t="shared" si="2"/>
        <v>0.48927872985849258</v>
      </c>
      <c r="O31" s="341">
        <v>5715</v>
      </c>
      <c r="P31" s="29">
        <v>1100</v>
      </c>
      <c r="Q31" s="29">
        <v>975</v>
      </c>
      <c r="R31" s="29"/>
      <c r="S31" s="9">
        <v>2001</v>
      </c>
      <c r="T31" s="176">
        <f t="shared" si="3"/>
        <v>4492</v>
      </c>
      <c r="U31" s="116">
        <f t="shared" si="5"/>
        <v>2528.25</v>
      </c>
      <c r="V31" s="112">
        <f t="shared" si="6"/>
        <v>8.41027590907016</v>
      </c>
      <c r="W31" s="121">
        <f t="shared" si="7"/>
        <v>0.42004646953863201</v>
      </c>
      <c r="X31">
        <v>975</v>
      </c>
      <c r="Y31">
        <v>775</v>
      </c>
      <c r="Z31" s="246">
        <v>3134</v>
      </c>
      <c r="AA31" s="246">
        <v>1358</v>
      </c>
      <c r="AB31" s="246">
        <f t="shared" si="11"/>
        <v>4492</v>
      </c>
      <c r="AC31" s="247">
        <f t="shared" si="4"/>
        <v>0.6976847729296527</v>
      </c>
      <c r="AD31" s="32"/>
    </row>
    <row r="32" spans="1:30">
      <c r="A32" s="9">
        <v>2002</v>
      </c>
      <c r="B32" s="117">
        <v>42350.202049698521</v>
      </c>
      <c r="C32" s="116">
        <f t="shared" si="8"/>
        <v>28668.783291341442</v>
      </c>
      <c r="D32" s="112">
        <f t="shared" si="9"/>
        <v>10.653752083377475</v>
      </c>
      <c r="E32" s="112">
        <f t="shared" si="10"/>
        <v>0.43264547433163314</v>
      </c>
      <c r="F32" s="334">
        <v>41931</v>
      </c>
      <c r="G32" s="21">
        <v>10325</v>
      </c>
      <c r="H32" s="21">
        <v>8075</v>
      </c>
      <c r="I32" s="21"/>
      <c r="J32" s="9">
        <v>2002</v>
      </c>
      <c r="K32" s="117">
        <v>2983</v>
      </c>
      <c r="L32" s="116">
        <f t="shared" si="0"/>
        <v>3103.25</v>
      </c>
      <c r="M32" s="112">
        <f t="shared" si="1"/>
        <v>8.0010199613236512</v>
      </c>
      <c r="N32" s="121">
        <f t="shared" si="2"/>
        <v>0.3758637973968712</v>
      </c>
      <c r="O32" s="341">
        <v>2983</v>
      </c>
      <c r="P32" s="29">
        <v>1100</v>
      </c>
      <c r="Q32" s="29">
        <v>975</v>
      </c>
      <c r="R32" s="29"/>
      <c r="S32" s="9">
        <v>2002</v>
      </c>
      <c r="T32" s="176">
        <f t="shared" si="3"/>
        <v>2190</v>
      </c>
      <c r="U32" s="116">
        <f t="shared" si="5"/>
        <v>2821.25</v>
      </c>
      <c r="V32" s="112">
        <f t="shared" si="6"/>
        <v>7.6921133395954664</v>
      </c>
      <c r="W32" s="121">
        <f t="shared" si="7"/>
        <v>0.25812445488264907</v>
      </c>
      <c r="X32">
        <v>975</v>
      </c>
      <c r="Y32">
        <v>775</v>
      </c>
      <c r="Z32" s="246">
        <v>1401</v>
      </c>
      <c r="AA32" s="246">
        <v>789</v>
      </c>
      <c r="AB32" s="246">
        <f t="shared" si="11"/>
        <v>2190</v>
      </c>
      <c r="AC32" s="247">
        <f t="shared" si="4"/>
        <v>0.63972602739726026</v>
      </c>
      <c r="AD32" s="32"/>
    </row>
    <row r="33" spans="1:35">
      <c r="A33" s="9">
        <v>2003</v>
      </c>
      <c r="B33" s="117">
        <v>29158.275462961057</v>
      </c>
      <c r="C33" s="116">
        <f t="shared" si="8"/>
        <v>33198.866974058954</v>
      </c>
      <c r="D33" s="112">
        <f t="shared" si="9"/>
        <v>10.280528338864695</v>
      </c>
      <c r="E33" s="112">
        <f t="shared" si="10"/>
        <v>0.26798264958870333</v>
      </c>
      <c r="F33" s="334">
        <v>29146</v>
      </c>
      <c r="G33" s="21">
        <v>10325</v>
      </c>
      <c r="H33" s="21">
        <v>8075</v>
      </c>
      <c r="I33" s="21"/>
      <c r="J33" s="9">
        <v>2003</v>
      </c>
      <c r="K33" s="117">
        <v>2836</v>
      </c>
      <c r="L33" s="116">
        <f t="shared" si="0"/>
        <v>3468.75</v>
      </c>
      <c r="M33" s="112">
        <f t="shared" si="1"/>
        <v>7.9505024348088513</v>
      </c>
      <c r="N33" s="121">
        <f t="shared" si="2"/>
        <v>0.16908462665823487</v>
      </c>
      <c r="O33" s="341">
        <v>2837</v>
      </c>
      <c r="P33" s="29">
        <v>1100</v>
      </c>
      <c r="Q33" s="29">
        <v>975</v>
      </c>
      <c r="R33" s="29"/>
      <c r="S33" s="9">
        <v>2003</v>
      </c>
      <c r="T33" s="176">
        <f t="shared" si="3"/>
        <v>2739</v>
      </c>
      <c r="U33" s="116">
        <f t="shared" si="5"/>
        <v>3113.25</v>
      </c>
      <c r="V33" s="112">
        <f t="shared" si="6"/>
        <v>7.9157131993821155</v>
      </c>
      <c r="W33" s="121">
        <f t="shared" si="7"/>
        <v>7.8602428469281185E-2</v>
      </c>
      <c r="X33">
        <v>975</v>
      </c>
      <c r="Y33">
        <v>775</v>
      </c>
      <c r="Z33" s="246">
        <v>2246</v>
      </c>
      <c r="AA33" s="246">
        <v>493</v>
      </c>
      <c r="AB33" s="246">
        <f t="shared" si="11"/>
        <v>2739</v>
      </c>
      <c r="AC33" s="247">
        <f t="shared" si="4"/>
        <v>0.82000730193501281</v>
      </c>
      <c r="AD33" s="32"/>
    </row>
    <row r="34" spans="1:35">
      <c r="A34" s="9">
        <v>2004</v>
      </c>
      <c r="B34" s="117">
        <v>23050.885956968556</v>
      </c>
      <c r="C34" s="116">
        <f t="shared" si="8"/>
        <v>33895.775951296593</v>
      </c>
      <c r="D34" s="112">
        <f t="shared" si="9"/>
        <v>10.045502865336639</v>
      </c>
      <c r="E34" s="112">
        <f t="shared" si="10"/>
        <v>-8.3623579229874061E-3</v>
      </c>
      <c r="F34" s="334">
        <v>23071</v>
      </c>
      <c r="G34" s="21">
        <v>10325</v>
      </c>
      <c r="H34" s="21">
        <v>8075</v>
      </c>
      <c r="I34" s="21"/>
      <c r="J34" s="9">
        <v>2004</v>
      </c>
      <c r="K34" s="117">
        <v>2985</v>
      </c>
      <c r="L34" s="116">
        <f t="shared" si="0"/>
        <v>3629.75</v>
      </c>
      <c r="M34" s="112">
        <f t="shared" si="1"/>
        <v>8.0016899780991348</v>
      </c>
      <c r="N34" s="121">
        <f t="shared" si="2"/>
        <v>-2.1466323635796147E-2</v>
      </c>
      <c r="O34" s="341">
        <v>2985</v>
      </c>
      <c r="P34" s="29">
        <v>1100</v>
      </c>
      <c r="Q34" s="29">
        <v>975</v>
      </c>
      <c r="R34" s="29"/>
      <c r="S34" s="9">
        <v>2004</v>
      </c>
      <c r="T34" s="176">
        <f t="shared" si="3"/>
        <v>3377</v>
      </c>
      <c r="U34" s="21">
        <f t="shared" ref="U34:U41" si="12">AVERAGE(T31:T34)</f>
        <v>3199.5</v>
      </c>
      <c r="V34" s="22">
        <f t="shared" ref="V34:V41" si="13">LN(T34+1)</f>
        <v>8.1250390973677451</v>
      </c>
      <c r="W34" s="57">
        <f t="shared" ref="W34:W41" si="14">SLOPE(V30:V34,S30:S34)</f>
        <v>-2.7909953032971745E-2</v>
      </c>
      <c r="X34">
        <v>975</v>
      </c>
      <c r="Y34">
        <v>775</v>
      </c>
      <c r="Z34" s="246">
        <v>2850</v>
      </c>
      <c r="AA34" s="246">
        <v>527</v>
      </c>
      <c r="AB34" s="246">
        <f t="shared" si="11"/>
        <v>3377</v>
      </c>
      <c r="AC34" s="247">
        <f t="shared" si="4"/>
        <v>0.84394432928634888</v>
      </c>
      <c r="AD34" s="32"/>
    </row>
    <row r="35" spans="1:35">
      <c r="A35" s="9">
        <v>2005</v>
      </c>
      <c r="B35" s="117">
        <v>18197.451643346816</v>
      </c>
      <c r="C35" s="116">
        <f t="shared" si="8"/>
        <v>28189.20377824374</v>
      </c>
      <c r="D35" s="112">
        <f t="shared" si="9"/>
        <v>9.8090917949044591</v>
      </c>
      <c r="E35" s="112">
        <f t="shared" si="10"/>
        <v>-0.22339268012691099</v>
      </c>
      <c r="F35" s="334">
        <v>18130</v>
      </c>
      <c r="G35" s="21">
        <v>10325</v>
      </c>
      <c r="H35" s="21">
        <v>8075</v>
      </c>
      <c r="I35" s="21"/>
      <c r="J35" s="9">
        <v>2005</v>
      </c>
      <c r="K35" s="117">
        <v>3127</v>
      </c>
      <c r="L35" s="116">
        <f t="shared" si="0"/>
        <v>2982.75</v>
      </c>
      <c r="M35" s="112">
        <f t="shared" si="1"/>
        <v>8.0481491016652011</v>
      </c>
      <c r="N35" s="121">
        <f t="shared" si="2"/>
        <v>-0.12050808579936287</v>
      </c>
      <c r="O35" s="341">
        <v>3127</v>
      </c>
      <c r="P35" s="29">
        <v>1100</v>
      </c>
      <c r="Q35" s="29">
        <v>975</v>
      </c>
      <c r="R35" s="29"/>
      <c r="S35" s="9">
        <v>2005</v>
      </c>
      <c r="T35" s="176">
        <f t="shared" si="3"/>
        <v>1995</v>
      </c>
      <c r="U35" s="21">
        <f t="shared" si="12"/>
        <v>2575.25</v>
      </c>
      <c r="V35" s="22">
        <f t="shared" si="13"/>
        <v>7.5989004568714096</v>
      </c>
      <c r="W35" s="57">
        <f t="shared" si="14"/>
        <v>-0.11898251466252222</v>
      </c>
      <c r="X35">
        <v>975</v>
      </c>
      <c r="Y35">
        <v>775</v>
      </c>
      <c r="Z35" s="246">
        <v>1495</v>
      </c>
      <c r="AA35" s="246">
        <v>500</v>
      </c>
      <c r="AB35" s="246">
        <f t="shared" si="11"/>
        <v>1995</v>
      </c>
      <c r="AC35" s="247">
        <f t="shared" si="4"/>
        <v>0.74937343358395991</v>
      </c>
      <c r="AD35" s="32"/>
    </row>
    <row r="36" spans="1:35">
      <c r="A36" s="9">
        <v>2006</v>
      </c>
      <c r="B36" s="117">
        <v>9469.5477768477012</v>
      </c>
      <c r="C36" s="116">
        <f t="shared" si="8"/>
        <v>19969.040210031031</v>
      </c>
      <c r="D36" s="112">
        <f t="shared" si="9"/>
        <v>9.1559420278913883</v>
      </c>
      <c r="E36" s="382">
        <f t="shared" si="10"/>
        <v>-0.34670566549324083</v>
      </c>
      <c r="F36" s="334">
        <v>9510</v>
      </c>
      <c r="G36" s="21">
        <v>10325</v>
      </c>
      <c r="H36" s="21">
        <v>8075</v>
      </c>
      <c r="I36" s="21"/>
      <c r="J36" s="9">
        <v>2006</v>
      </c>
      <c r="K36" s="117">
        <v>1677</v>
      </c>
      <c r="L36" s="116">
        <f t="shared" si="0"/>
        <v>2656.25</v>
      </c>
      <c r="M36" s="112">
        <f t="shared" si="1"/>
        <v>7.4253578870271513</v>
      </c>
      <c r="N36" s="121">
        <f t="shared" si="2"/>
        <v>-0.10536774817366501</v>
      </c>
      <c r="O36" s="341">
        <v>1677</v>
      </c>
      <c r="P36" s="29">
        <v>1100</v>
      </c>
      <c r="Q36" s="29">
        <v>975</v>
      </c>
      <c r="R36" s="29"/>
      <c r="S36" s="9">
        <v>2006</v>
      </c>
      <c r="T36" s="177">
        <f t="shared" si="3"/>
        <v>1523</v>
      </c>
      <c r="U36" s="21">
        <f t="shared" si="12"/>
        <v>2408.5</v>
      </c>
      <c r="V36" s="22">
        <f t="shared" si="13"/>
        <v>7.329093736246592</v>
      </c>
      <c r="W36" s="57">
        <f t="shared" si="14"/>
        <v>-0.10428519492084547</v>
      </c>
      <c r="X36">
        <v>975</v>
      </c>
      <c r="Y36">
        <v>775</v>
      </c>
      <c r="Z36" s="246">
        <v>1083</v>
      </c>
      <c r="AA36" s="246">
        <v>440</v>
      </c>
      <c r="AB36" s="246">
        <f t="shared" si="11"/>
        <v>1523</v>
      </c>
      <c r="AC36" s="247">
        <f t="shared" si="4"/>
        <v>0.711096520026264</v>
      </c>
      <c r="AD36" s="32"/>
    </row>
    <row r="37" spans="1:35">
      <c r="A37" s="9">
        <v>2007</v>
      </c>
      <c r="B37" s="117">
        <v>14402</v>
      </c>
      <c r="C37" s="116">
        <f t="shared" si="8"/>
        <v>16279.971344290767</v>
      </c>
      <c r="D37" s="112">
        <f t="shared" si="9"/>
        <v>9.5751917971990501</v>
      </c>
      <c r="E37" s="102">
        <f t="shared" si="10"/>
        <v>-0.23002339207765399</v>
      </c>
      <c r="F37" s="334">
        <v>14166</v>
      </c>
      <c r="G37" s="21">
        <v>10325</v>
      </c>
      <c r="H37" s="21">
        <v>8075</v>
      </c>
      <c r="I37" s="21"/>
      <c r="J37" s="9">
        <v>2007</v>
      </c>
      <c r="K37" s="142">
        <v>2723.7599999999998</v>
      </c>
      <c r="L37" s="116">
        <f t="shared" si="0"/>
        <v>2628.19</v>
      </c>
      <c r="M37" s="112">
        <f t="shared" si="1"/>
        <v>7.9101356298241594</v>
      </c>
      <c r="N37" s="121">
        <f t="shared" si="2"/>
        <v>-6.5706570104136747E-2</v>
      </c>
      <c r="O37" s="341">
        <v>3097</v>
      </c>
      <c r="P37" s="29">
        <v>1100</v>
      </c>
      <c r="Q37" s="29">
        <v>975</v>
      </c>
      <c r="R37" s="29"/>
      <c r="S37" s="9">
        <v>2007</v>
      </c>
      <c r="T37" s="177">
        <f t="shared" si="3"/>
        <v>3025</v>
      </c>
      <c r="U37" s="21">
        <f t="shared" si="12"/>
        <v>2480</v>
      </c>
      <c r="V37" s="22">
        <f t="shared" si="13"/>
        <v>8.0149968943483021</v>
      </c>
      <c r="W37" s="57">
        <f t="shared" si="14"/>
        <v>-5.9737797118877986E-2</v>
      </c>
      <c r="X37">
        <v>975</v>
      </c>
      <c r="Y37">
        <v>775</v>
      </c>
      <c r="Z37" s="246">
        <v>1793</v>
      </c>
      <c r="AA37" s="246">
        <v>1232</v>
      </c>
      <c r="AB37" s="246">
        <f t="shared" si="11"/>
        <v>3025</v>
      </c>
      <c r="AC37" s="247">
        <f t="shared" si="4"/>
        <v>0.59272727272727277</v>
      </c>
      <c r="AD37" s="32"/>
    </row>
    <row r="38" spans="1:35">
      <c r="A38" s="9">
        <v>2008</v>
      </c>
      <c r="B38" s="45">
        <f>F38</f>
        <v>23876</v>
      </c>
      <c r="C38" s="21">
        <f t="shared" si="8"/>
        <v>16486.249855048627</v>
      </c>
      <c r="D38" s="22">
        <f>LN(B38+1)</f>
        <v>10.080670931473959</v>
      </c>
      <c r="E38" s="19">
        <f t="shared" si="10"/>
        <v>-1.6356386543076872E-2</v>
      </c>
      <c r="F38" s="336">
        <v>23876</v>
      </c>
      <c r="G38" s="21">
        <v>10325</v>
      </c>
      <c r="H38" s="21">
        <v>8075</v>
      </c>
      <c r="I38" s="21"/>
      <c r="J38" s="9">
        <v>2008</v>
      </c>
      <c r="K38" s="171">
        <v>3030</v>
      </c>
      <c r="L38" s="21">
        <f t="shared" ref="L38:L41" si="15">AVERAGE(K35:K38)</f>
        <v>2639.44</v>
      </c>
      <c r="M38" s="22">
        <f t="shared" ref="M38:M41" si="16">LN(K38+1)</f>
        <v>8.0166478770578031</v>
      </c>
      <c r="N38" s="72">
        <f t="shared" si="2"/>
        <v>-1.0809767392370518E-2</v>
      </c>
      <c r="O38" s="341">
        <v>3030</v>
      </c>
      <c r="P38" s="29">
        <v>1100</v>
      </c>
      <c r="Q38" s="29">
        <v>975</v>
      </c>
      <c r="R38" s="29"/>
      <c r="S38" s="9">
        <v>2008</v>
      </c>
      <c r="T38" s="178">
        <f t="shared" si="3"/>
        <v>3444</v>
      </c>
      <c r="U38" s="21">
        <f t="shared" si="12"/>
        <v>2496.75</v>
      </c>
      <c r="V38" s="22">
        <f t="shared" si="13"/>
        <v>8.1446791834477583</v>
      </c>
      <c r="W38" s="72">
        <f t="shared" si="14"/>
        <v>4.5537660963691898E-2</v>
      </c>
      <c r="X38">
        <v>975</v>
      </c>
      <c r="Y38">
        <v>775</v>
      </c>
      <c r="Z38" s="246">
        <v>2363</v>
      </c>
      <c r="AA38" s="246">
        <v>1081</v>
      </c>
      <c r="AB38" s="246">
        <f t="shared" si="11"/>
        <v>3444</v>
      </c>
      <c r="AC38" s="247">
        <f t="shared" si="4"/>
        <v>0.68612078977932633</v>
      </c>
      <c r="AD38" s="32"/>
    </row>
    <row r="39" spans="1:35">
      <c r="A39" s="9">
        <v>2009</v>
      </c>
      <c r="B39" s="45">
        <f t="shared" ref="B39:B46" si="17">F39</f>
        <v>42739</v>
      </c>
      <c r="C39" s="21">
        <f t="shared" ref="C39:C40" si="18">AVERAGE(B36:B39)</f>
        <v>22621.636944211925</v>
      </c>
      <c r="D39" s="22">
        <f t="shared" ref="D39:D40" si="19">LN(B39+1)</f>
        <v>10.662890528873138</v>
      </c>
      <c r="E39" s="19">
        <f t="shared" ref="E39:E40" si="20">SLOPE(D35:D39,A35:A39)</f>
        <v>0.26323263715199285</v>
      </c>
      <c r="F39" s="336">
        <v>42739</v>
      </c>
      <c r="G39" s="21">
        <v>10325</v>
      </c>
      <c r="H39" s="21">
        <v>8075</v>
      </c>
      <c r="I39" s="21"/>
      <c r="J39" s="9">
        <v>2009</v>
      </c>
      <c r="K39" s="171">
        <v>7439</v>
      </c>
      <c r="L39" s="21">
        <f t="shared" si="15"/>
        <v>3717.44</v>
      </c>
      <c r="M39" s="22">
        <f t="shared" si="16"/>
        <v>8.9146261278271375</v>
      </c>
      <c r="N39" s="72">
        <f t="shared" si="2"/>
        <v>0.23242440423545246</v>
      </c>
      <c r="O39" s="341">
        <v>7439</v>
      </c>
      <c r="P39" s="29">
        <v>1100</v>
      </c>
      <c r="Q39" s="29">
        <v>975</v>
      </c>
      <c r="R39" s="29"/>
      <c r="S39" s="9">
        <v>2009</v>
      </c>
      <c r="T39" s="179">
        <f t="shared" si="3"/>
        <v>6602</v>
      </c>
      <c r="U39" s="21">
        <f t="shared" si="12"/>
        <v>3648.5</v>
      </c>
      <c r="V39" s="22">
        <f t="shared" si="13"/>
        <v>8.7952793701945708</v>
      </c>
      <c r="W39" s="72">
        <f t="shared" si="14"/>
        <v>0.32083432738474887</v>
      </c>
      <c r="X39" s="32">
        <v>975</v>
      </c>
      <c r="Y39" s="32">
        <v>775</v>
      </c>
      <c r="Z39" s="246">
        <v>4340</v>
      </c>
      <c r="AA39" s="250">
        <v>2262</v>
      </c>
      <c r="AB39" s="246">
        <f t="shared" si="11"/>
        <v>6602</v>
      </c>
      <c r="AC39" s="247">
        <f t="shared" si="4"/>
        <v>0.65737655255983041</v>
      </c>
      <c r="AD39" s="32"/>
    </row>
    <row r="40" spans="1:35">
      <c r="A40" s="9">
        <v>2010</v>
      </c>
      <c r="B40" s="45">
        <f t="shared" si="17"/>
        <v>44133</v>
      </c>
      <c r="C40" s="21">
        <f t="shared" si="18"/>
        <v>31287.5</v>
      </c>
      <c r="D40" s="22">
        <f t="shared" si="19"/>
        <v>10.694985739443027</v>
      </c>
      <c r="E40" s="19">
        <f t="shared" si="20"/>
        <v>0.4165786154777365</v>
      </c>
      <c r="F40" s="336">
        <v>44133</v>
      </c>
      <c r="G40" s="40">
        <v>10325</v>
      </c>
      <c r="H40" s="40">
        <v>8075</v>
      </c>
      <c r="I40" s="40"/>
      <c r="J40" s="9">
        <v>2010</v>
      </c>
      <c r="K40" s="171">
        <v>7647</v>
      </c>
      <c r="L40" s="21">
        <f t="shared" si="15"/>
        <v>5209.9400000000005</v>
      </c>
      <c r="M40" s="22">
        <f t="shared" si="16"/>
        <v>8.942199454731238</v>
      </c>
      <c r="N40" s="72">
        <f t="shared" si="2"/>
        <v>0.40381736334111518</v>
      </c>
      <c r="O40" s="341">
        <v>7647</v>
      </c>
      <c r="P40" s="29">
        <v>1100</v>
      </c>
      <c r="Q40" s="29">
        <v>975</v>
      </c>
      <c r="R40" s="42"/>
      <c r="S40" s="9">
        <v>2010</v>
      </c>
      <c r="T40" s="178">
        <f t="shared" si="3"/>
        <v>6064</v>
      </c>
      <c r="U40" s="21">
        <f t="shared" si="12"/>
        <v>4783.75</v>
      </c>
      <c r="V40" s="22">
        <f t="shared" si="13"/>
        <v>8.7102898213781508</v>
      </c>
      <c r="W40" s="72">
        <f t="shared" si="14"/>
        <v>0.35426746461093861</v>
      </c>
      <c r="X40" s="46">
        <v>975</v>
      </c>
      <c r="Y40" s="46">
        <v>775</v>
      </c>
      <c r="Z40" s="246">
        <v>4166</v>
      </c>
      <c r="AA40" s="246">
        <v>1898</v>
      </c>
      <c r="AB40" s="246">
        <f t="shared" si="11"/>
        <v>6064</v>
      </c>
      <c r="AC40" s="247">
        <f t="shared" si="4"/>
        <v>0.68700527704485492</v>
      </c>
      <c r="AD40" s="32"/>
    </row>
    <row r="41" spans="1:35">
      <c r="A41" s="9">
        <v>2011</v>
      </c>
      <c r="B41" s="45">
        <f t="shared" si="17"/>
        <v>39438</v>
      </c>
      <c r="C41" s="21">
        <f t="shared" ref="C41" si="21">AVERAGE(B38:B41)</f>
        <v>37546.5</v>
      </c>
      <c r="D41" s="22">
        <f t="shared" ref="D41" si="22">LN(B41+1)</f>
        <v>10.582510453425556</v>
      </c>
      <c r="E41" s="47">
        <f t="shared" ref="E41" si="23">SLOPE(D37:D41,A37:A41)</f>
        <v>0.26289521204220795</v>
      </c>
      <c r="F41" s="336">
        <v>39438</v>
      </c>
      <c r="G41" s="40">
        <v>10325</v>
      </c>
      <c r="H41" s="40">
        <v>8075</v>
      </c>
      <c r="I41" s="40"/>
      <c r="J41" s="9">
        <v>2011</v>
      </c>
      <c r="K41" s="48">
        <f>O41</f>
        <v>4896</v>
      </c>
      <c r="L41" s="21">
        <f t="shared" si="15"/>
        <v>5753</v>
      </c>
      <c r="M41" s="22">
        <f t="shared" si="16"/>
        <v>8.4963780517023171</v>
      </c>
      <c r="N41" s="72">
        <f t="shared" si="2"/>
        <v>0.20980364214297503</v>
      </c>
      <c r="O41" s="341">
        <v>4896</v>
      </c>
      <c r="P41" s="29">
        <v>1100</v>
      </c>
      <c r="Q41" s="29">
        <v>975</v>
      </c>
      <c r="R41" s="42"/>
      <c r="S41" s="9">
        <v>2011</v>
      </c>
      <c r="T41" s="178">
        <f t="shared" si="3"/>
        <v>6184</v>
      </c>
      <c r="U41" s="21">
        <f t="shared" si="12"/>
        <v>5573.5</v>
      </c>
      <c r="V41" s="22">
        <f t="shared" si="13"/>
        <v>8.7298822848265889</v>
      </c>
      <c r="W41" s="172">
        <f t="shared" si="14"/>
        <v>0.19953814188869662</v>
      </c>
      <c r="X41" s="46">
        <v>975</v>
      </c>
      <c r="Y41" s="46">
        <v>775</v>
      </c>
      <c r="Z41" s="246">
        <v>3486</v>
      </c>
      <c r="AA41" s="246">
        <v>2698</v>
      </c>
      <c r="AB41" s="246">
        <f t="shared" si="11"/>
        <v>6184</v>
      </c>
      <c r="AC41" s="247">
        <f t="shared" si="4"/>
        <v>0.5637128072445019</v>
      </c>
      <c r="AD41" s="32"/>
    </row>
    <row r="42" spans="1:35" s="38" customFormat="1">
      <c r="A42" s="37">
        <v>2012</v>
      </c>
      <c r="B42" s="45">
        <f t="shared" si="17"/>
        <v>23143</v>
      </c>
      <c r="C42" s="21">
        <f t="shared" ref="C42" si="24">AVERAGE(B39:B42)</f>
        <v>37363.25</v>
      </c>
      <c r="D42" s="22">
        <f t="shared" ref="D42" si="25">LN(B42+1)</f>
        <v>10.049490846655971</v>
      </c>
      <c r="E42" s="47">
        <f t="shared" ref="E42" si="26">SLOPE(D38:D42,A38:A42)</f>
        <v>-1.4274024508355864E-2</v>
      </c>
      <c r="F42" s="336">
        <v>23143</v>
      </c>
      <c r="G42" s="40">
        <v>10325</v>
      </c>
      <c r="H42" s="40">
        <v>8075</v>
      </c>
      <c r="I42" s="40"/>
      <c r="J42" s="37">
        <v>2012</v>
      </c>
      <c r="K42" s="48">
        <f t="shared" ref="K42:K46" si="27">O42</f>
        <v>3284</v>
      </c>
      <c r="L42" s="21">
        <f t="shared" ref="L42" si="28">AVERAGE(K39:K42)</f>
        <v>5816.5</v>
      </c>
      <c r="M42" s="22">
        <f t="shared" ref="M42" si="29">LN(K42+1)</f>
        <v>8.0971219309187106</v>
      </c>
      <c r="N42" s="72">
        <f t="shared" si="2"/>
        <v>-2.5729996840300549E-2</v>
      </c>
      <c r="O42" s="341">
        <v>3284</v>
      </c>
      <c r="P42" s="29">
        <v>1100</v>
      </c>
      <c r="Q42" s="29">
        <v>975</v>
      </c>
      <c r="R42" s="42"/>
      <c r="S42" s="37">
        <v>2012</v>
      </c>
      <c r="T42" s="178">
        <f t="shared" si="3"/>
        <v>4517</v>
      </c>
      <c r="U42" s="21">
        <f t="shared" ref="U42:U43" si="30">AVERAGE(T39:T42)</f>
        <v>5841.75</v>
      </c>
      <c r="V42" s="22">
        <f t="shared" ref="V42:V43" si="31">LN(T42+1)</f>
        <v>8.4158246970279489</v>
      </c>
      <c r="W42" s="172">
        <f t="shared" ref="W42:W43" si="32">SLOPE(V38:V42,S38:S42)</f>
        <v>4.7689394179239918E-2</v>
      </c>
      <c r="X42" s="46">
        <v>975</v>
      </c>
      <c r="Y42" s="46">
        <v>775</v>
      </c>
      <c r="Z42" s="251">
        <v>3430</v>
      </c>
      <c r="AA42" s="252">
        <v>1087</v>
      </c>
      <c r="AB42" s="246">
        <f t="shared" si="11"/>
        <v>4517</v>
      </c>
      <c r="AC42" s="247">
        <f t="shared" si="4"/>
        <v>0.75935355324330311</v>
      </c>
      <c r="AD42" s="253"/>
      <c r="AE42" s="253"/>
      <c r="AF42" s="253"/>
      <c r="AG42" s="253"/>
      <c r="AH42" s="253"/>
    </row>
    <row r="43" spans="1:35" s="38" customFormat="1">
      <c r="A43" s="37">
        <v>2013</v>
      </c>
      <c r="B43" s="181">
        <f t="shared" si="17"/>
        <v>25355</v>
      </c>
      <c r="C43" s="21">
        <f t="shared" ref="C43" si="33">AVERAGE(B40:B43)</f>
        <v>33017.25</v>
      </c>
      <c r="D43" s="22">
        <f t="shared" ref="D43" si="34">LN(B43+1)</f>
        <v>10.140770667404057</v>
      </c>
      <c r="E43" s="47">
        <f t="shared" ref="E43:E44" si="35">SLOPE(D39:D43,A39:A43)</f>
        <v>-0.1689734615725218</v>
      </c>
      <c r="F43" s="337">
        <v>25355</v>
      </c>
      <c r="G43" s="40">
        <v>10325</v>
      </c>
      <c r="H43" s="40">
        <v>8075</v>
      </c>
      <c r="I43" s="40"/>
      <c r="J43" s="37">
        <v>2013</v>
      </c>
      <c r="K43" s="48">
        <f t="shared" si="27"/>
        <v>5278</v>
      </c>
      <c r="L43" s="21">
        <f t="shared" ref="L43" si="36">AVERAGE(K40:K43)</f>
        <v>5276.25</v>
      </c>
      <c r="M43" s="22">
        <f t="shared" ref="M43" si="37">LN(K43+1)</f>
        <v>8.5714919648236165</v>
      </c>
      <c r="N43" s="172">
        <f t="shared" si="2"/>
        <v>-0.15313458498195692</v>
      </c>
      <c r="O43" s="341">
        <v>5278</v>
      </c>
      <c r="P43" s="29">
        <v>1100</v>
      </c>
      <c r="Q43" s="29">
        <v>975</v>
      </c>
      <c r="R43" s="42"/>
      <c r="S43" s="37">
        <v>2013</v>
      </c>
      <c r="T43" s="178">
        <f>AB43</f>
        <v>4083</v>
      </c>
      <c r="U43" s="21">
        <f t="shared" si="30"/>
        <v>5212</v>
      </c>
      <c r="V43" s="22">
        <f t="shared" si="31"/>
        <v>8.3148321792845561</v>
      </c>
      <c r="W43" s="172">
        <f t="shared" si="32"/>
        <v>-0.12553595061702313</v>
      </c>
      <c r="X43" s="46">
        <v>975</v>
      </c>
      <c r="Y43" s="46">
        <v>775</v>
      </c>
      <c r="Z43" s="251">
        <v>2496</v>
      </c>
      <c r="AA43" s="252">
        <v>1587</v>
      </c>
      <c r="AB43" s="246">
        <f t="shared" si="11"/>
        <v>4083</v>
      </c>
      <c r="AC43" s="247">
        <f t="shared" si="4"/>
        <v>0.6113152094048494</v>
      </c>
      <c r="AD43" s="254"/>
      <c r="AE43" s="253"/>
      <c r="AF43" s="253"/>
      <c r="AG43" s="253"/>
      <c r="AH43" s="253"/>
    </row>
    <row r="44" spans="1:35" s="38" customFormat="1">
      <c r="A44" s="9">
        <v>2014</v>
      </c>
      <c r="B44" s="181">
        <f t="shared" si="17"/>
        <v>45789</v>
      </c>
      <c r="C44" s="21">
        <f t="shared" ref="C44:C45" si="38">AVERAGE(B41:B44)</f>
        <v>33431.25</v>
      </c>
      <c r="D44" s="22">
        <f t="shared" ref="D44:D45" si="39">LN(B44+1)</f>
        <v>10.731821005651142</v>
      </c>
      <c r="E44" s="47">
        <f t="shared" si="35"/>
        <v>-3.6806925360526856E-2</v>
      </c>
      <c r="F44" s="337">
        <v>45789</v>
      </c>
      <c r="G44" s="40">
        <v>10325</v>
      </c>
      <c r="H44" s="40">
        <v>8075</v>
      </c>
      <c r="I44" s="40"/>
      <c r="J44" s="9">
        <v>2014</v>
      </c>
      <c r="K44" s="48">
        <f t="shared" si="27"/>
        <v>6831</v>
      </c>
      <c r="L44" s="21">
        <f t="shared" ref="L44:L46" si="40">AVERAGE(K41:K44)</f>
        <v>5072.25</v>
      </c>
      <c r="M44" s="22">
        <f t="shared" ref="M44:M46" si="41">LN(K44+1)</f>
        <v>8.8293727354684055</v>
      </c>
      <c r="N44" s="172">
        <f t="shared" ref="N44:N46" si="42">SLOPE(M40:M44,J40:J44)</f>
        <v>-1.5053952540436556E-2</v>
      </c>
      <c r="O44" s="341">
        <v>6831</v>
      </c>
      <c r="P44" s="29">
        <v>1100</v>
      </c>
      <c r="Q44" s="29">
        <v>975</v>
      </c>
      <c r="R44" s="42"/>
      <c r="S44" s="9">
        <v>2014</v>
      </c>
      <c r="T44" s="178">
        <f t="shared" ref="T44:T46" si="43">AB44</f>
        <v>5364</v>
      </c>
      <c r="U44" s="21">
        <f t="shared" ref="U44:U47" si="44">AVERAGE(T41:T44)</f>
        <v>5037</v>
      </c>
      <c r="V44" s="22">
        <f t="shared" ref="V44:V47" si="45">LN(T44+1)</f>
        <v>8.5876516550647981</v>
      </c>
      <c r="W44" s="172">
        <f t="shared" ref="W44:W47" si="46">SLOPE(V40:V44,S40:S44)</f>
        <v>-6.6032643816873821E-2</v>
      </c>
      <c r="X44" s="46">
        <v>975</v>
      </c>
      <c r="Y44" s="46">
        <v>775</v>
      </c>
      <c r="Z44" s="246">
        <v>4255</v>
      </c>
      <c r="AA44" s="252">
        <v>1109</v>
      </c>
      <c r="AB44" s="246">
        <f t="shared" si="11"/>
        <v>5364</v>
      </c>
      <c r="AC44" s="247">
        <f t="shared" si="4"/>
        <v>0.79325130499627139</v>
      </c>
      <c r="AD44" s="254"/>
      <c r="AE44" s="253"/>
      <c r="AF44" s="253"/>
      <c r="AG44" s="253"/>
      <c r="AH44" s="253"/>
    </row>
    <row r="45" spans="1:35" s="38" customFormat="1">
      <c r="A45" s="9">
        <v>2015</v>
      </c>
      <c r="B45" s="181">
        <f t="shared" si="17"/>
        <v>33936</v>
      </c>
      <c r="C45" s="21">
        <f t="shared" si="38"/>
        <v>32055.75</v>
      </c>
      <c r="D45" s="22">
        <f t="shared" si="39"/>
        <v>10.432261143602751</v>
      </c>
      <c r="E45" s="47">
        <f>SLOPE(D41:D45,A41:A45)</f>
        <v>3.8183153934956235E-2</v>
      </c>
      <c r="F45" s="337">
        <v>33936</v>
      </c>
      <c r="G45" s="40">
        <v>10325</v>
      </c>
      <c r="H45" s="40">
        <v>8075</v>
      </c>
      <c r="I45" s="40"/>
      <c r="J45" s="9">
        <v>2015</v>
      </c>
      <c r="K45" s="48">
        <f t="shared" si="27"/>
        <v>4560</v>
      </c>
      <c r="L45" s="21">
        <f t="shared" si="40"/>
        <v>4988.25</v>
      </c>
      <c r="M45" s="22">
        <f t="shared" si="41"/>
        <v>8.4252971767117</v>
      </c>
      <c r="N45" s="172">
        <f t="shared" si="42"/>
        <v>5.9008905456846075E-2</v>
      </c>
      <c r="O45" s="341">
        <v>4560</v>
      </c>
      <c r="P45" s="29">
        <v>1100</v>
      </c>
      <c r="Q45" s="29">
        <v>975</v>
      </c>
      <c r="R45" s="42"/>
      <c r="S45" s="9">
        <v>2015</v>
      </c>
      <c r="T45" s="178">
        <f t="shared" si="43"/>
        <v>3941</v>
      </c>
      <c r="U45" s="21">
        <f t="shared" si="44"/>
        <v>4476.25</v>
      </c>
      <c r="V45" s="22">
        <f t="shared" si="45"/>
        <v>8.2794434877126655</v>
      </c>
      <c r="W45" s="172">
        <f t="shared" si="46"/>
        <v>-7.2905063619099764E-2</v>
      </c>
      <c r="X45" s="46">
        <v>975</v>
      </c>
      <c r="Y45" s="46">
        <v>775</v>
      </c>
      <c r="Z45" s="246">
        <v>3293</v>
      </c>
      <c r="AA45" s="252">
        <v>648</v>
      </c>
      <c r="AB45" s="246">
        <f t="shared" si="11"/>
        <v>3941</v>
      </c>
      <c r="AC45" s="247">
        <f t="shared" si="4"/>
        <v>0.83557472722659221</v>
      </c>
      <c r="AD45" s="254" t="s">
        <v>54</v>
      </c>
      <c r="AE45" s="253"/>
      <c r="AF45" s="253"/>
      <c r="AG45" s="253"/>
      <c r="AH45" s="253"/>
    </row>
    <row r="46" spans="1:35" s="38" customFormat="1">
      <c r="A46" s="37">
        <v>2016</v>
      </c>
      <c r="B46" s="181">
        <f t="shared" si="17"/>
        <v>19651</v>
      </c>
      <c r="C46" s="21">
        <f t="shared" ref="C46" si="47">AVERAGE(B43:B46)</f>
        <v>31182.75</v>
      </c>
      <c r="D46" s="22">
        <f t="shared" ref="D46" si="48">LN(B46+1)</f>
        <v>9.8859343932885384</v>
      </c>
      <c r="E46" s="22">
        <f>SLOPE(D42:D46,A42:A46)</f>
        <v>-3.5622430536170315E-3</v>
      </c>
      <c r="F46" s="160">
        <v>19651</v>
      </c>
      <c r="G46" s="40">
        <v>10325</v>
      </c>
      <c r="H46" s="40">
        <v>8075</v>
      </c>
      <c r="I46" s="40"/>
      <c r="J46" s="37">
        <v>2016</v>
      </c>
      <c r="K46" s="338">
        <f t="shared" si="27"/>
        <v>1423</v>
      </c>
      <c r="L46" s="339">
        <f t="shared" si="40"/>
        <v>4523</v>
      </c>
      <c r="M46" s="340">
        <f t="shared" si="41"/>
        <v>7.2612250919719212</v>
      </c>
      <c r="N46" s="354">
        <f t="shared" si="42"/>
        <v>-0.18179884660054951</v>
      </c>
      <c r="O46" s="341">
        <v>1423</v>
      </c>
      <c r="P46" s="29">
        <v>1100</v>
      </c>
      <c r="Q46" s="29">
        <v>975</v>
      </c>
      <c r="R46" s="42"/>
      <c r="S46" s="37">
        <v>2016</v>
      </c>
      <c r="T46" s="178">
        <f t="shared" si="43"/>
        <v>1604</v>
      </c>
      <c r="U46" s="21">
        <f t="shared" si="44"/>
        <v>3748</v>
      </c>
      <c r="V46" s="22">
        <f t="shared" si="45"/>
        <v>7.3808790355641163</v>
      </c>
      <c r="W46" s="172">
        <f t="shared" si="46"/>
        <v>-0.21052800144995559</v>
      </c>
      <c r="X46" s="46">
        <v>975</v>
      </c>
      <c r="Y46" s="46">
        <v>775</v>
      </c>
      <c r="Z46" s="346">
        <v>1314</v>
      </c>
      <c r="AA46" s="257">
        <v>290</v>
      </c>
      <c r="AB46" s="246">
        <f t="shared" si="11"/>
        <v>1604</v>
      </c>
      <c r="AC46" s="247">
        <f t="shared" si="4"/>
        <v>0.81920199501246882</v>
      </c>
      <c r="AD46" s="256">
        <f>AVERAGE(AC42:AC46)</f>
        <v>0.76373935797669701</v>
      </c>
      <c r="AE46" s="254"/>
      <c r="AF46" s="253"/>
      <c r="AG46" s="255"/>
      <c r="AH46" s="255"/>
      <c r="AI46" s="130"/>
    </row>
    <row r="47" spans="1:35" s="38" customFormat="1" ht="15">
      <c r="A47" s="37">
        <v>2017</v>
      </c>
      <c r="B47" s="359">
        <f t="shared" ref="B47" si="49">F47</f>
        <v>17781.407252533132</v>
      </c>
      <c r="C47" s="360">
        <f t="shared" ref="C47" si="50">AVERAGE(B44:B47)</f>
        <v>29289.351813133282</v>
      </c>
      <c r="D47" s="361">
        <f t="shared" ref="D47" si="51">LN(B47+1)</f>
        <v>9.7859648909344674</v>
      </c>
      <c r="E47" s="362">
        <f>SLOPE(D43:D47,A43:A47)</f>
        <v>-0.1555498165301783</v>
      </c>
      <c r="F47" s="363">
        <f>B78</f>
        <v>17781.407252533132</v>
      </c>
      <c r="G47" s="40">
        <v>10325</v>
      </c>
      <c r="H47" s="40">
        <v>8075</v>
      </c>
      <c r="I47" s="40"/>
      <c r="J47" s="37">
        <v>2017</v>
      </c>
      <c r="K47" s="326">
        <f t="shared" ref="K47" si="52">O47</f>
        <v>1658.6495392529819</v>
      </c>
      <c r="L47" s="305">
        <f t="shared" ref="L47" si="53">AVERAGE(K44:K47)</f>
        <v>3618.1623848132454</v>
      </c>
      <c r="M47" s="306">
        <f t="shared" ref="M47" si="54">LN(K47+1)</f>
        <v>7.4143617381294895</v>
      </c>
      <c r="N47" s="355">
        <f t="shared" ref="N47" si="55">SLOPE(M43:M47,J43:J47)</f>
        <v>-0.38824080968847385</v>
      </c>
      <c r="O47" s="312">
        <f>N78</f>
        <v>1658.6495392529819</v>
      </c>
      <c r="P47" s="29">
        <v>1100</v>
      </c>
      <c r="Q47" s="29">
        <v>975</v>
      </c>
      <c r="R47" s="42"/>
      <c r="S47" s="37">
        <v>2017</v>
      </c>
      <c r="T47" s="347">
        <f>AB47</f>
        <v>1291.0163522436728</v>
      </c>
      <c r="U47" s="348">
        <f t="shared" si="44"/>
        <v>3050.0040880609181</v>
      </c>
      <c r="V47" s="349">
        <f t="shared" si="45"/>
        <v>7.1639593407978044</v>
      </c>
      <c r="W47" s="356">
        <f t="shared" si="46"/>
        <v>-0.35085182964741851</v>
      </c>
      <c r="X47" s="46">
        <v>975</v>
      </c>
      <c r="Y47" s="46">
        <v>775</v>
      </c>
      <c r="Z47" s="251">
        <v>986</v>
      </c>
      <c r="AA47" s="258">
        <f>AB47-Z47</f>
        <v>305.01635224367283</v>
      </c>
      <c r="AB47" s="259">
        <f>Z47/AD46</f>
        <v>1291.0163522436728</v>
      </c>
      <c r="AC47" s="260">
        <f t="shared" si="4"/>
        <v>0.76373935797669701</v>
      </c>
      <c r="AD47" s="254"/>
      <c r="AE47" s="253"/>
      <c r="AF47" s="255"/>
      <c r="AG47" s="253"/>
      <c r="AH47" s="253"/>
    </row>
    <row r="48" spans="1:35" s="38" customFormat="1" ht="15">
      <c r="A48" s="37">
        <v>2018</v>
      </c>
      <c r="B48" s="359"/>
      <c r="C48" s="360"/>
      <c r="D48" s="361"/>
      <c r="E48" s="362"/>
      <c r="F48" s="363"/>
      <c r="G48" s="40"/>
      <c r="H48" s="40"/>
      <c r="I48" s="40"/>
      <c r="J48" s="37">
        <v>2018</v>
      </c>
      <c r="K48" s="326"/>
      <c r="L48" s="305"/>
      <c r="M48" s="306"/>
      <c r="N48" s="383"/>
      <c r="O48" s="154"/>
      <c r="P48" s="29"/>
      <c r="Q48" s="29"/>
      <c r="R48" s="42"/>
      <c r="S48" s="37">
        <v>2018</v>
      </c>
      <c r="T48" s="347"/>
      <c r="U48" s="348"/>
      <c r="V48" s="349"/>
      <c r="W48" s="384"/>
      <c r="X48" s="46"/>
      <c r="Y48" s="46"/>
      <c r="Z48" s="161"/>
      <c r="AA48" s="152"/>
      <c r="AB48" s="152"/>
      <c r="AC48" s="153"/>
      <c r="AD48" s="254"/>
      <c r="AE48" s="253"/>
      <c r="AF48" s="253"/>
      <c r="AG48" s="253"/>
      <c r="AH48" s="253"/>
    </row>
    <row r="49" spans="1:34" ht="15">
      <c r="A49" s="37">
        <v>2019</v>
      </c>
      <c r="B49" s="359"/>
      <c r="C49" s="360"/>
      <c r="D49" s="361"/>
      <c r="E49" s="362"/>
      <c r="F49" s="363"/>
      <c r="H49" s="40"/>
      <c r="I49" s="40"/>
      <c r="J49" s="37">
        <v>2019</v>
      </c>
      <c r="K49" s="326"/>
      <c r="L49" s="305"/>
      <c r="M49" s="306"/>
      <c r="N49" s="383"/>
      <c r="O49" s="154"/>
      <c r="P49" s="29"/>
      <c r="Q49" s="29"/>
      <c r="R49" s="42"/>
      <c r="S49" s="37">
        <v>2019</v>
      </c>
      <c r="T49" s="347"/>
      <c r="U49" s="348"/>
      <c r="V49" s="349"/>
      <c r="W49" s="384"/>
      <c r="X49" s="46"/>
      <c r="Y49" s="46"/>
      <c r="Z49" s="38"/>
      <c r="AA49" s="38"/>
      <c r="AB49" s="139"/>
      <c r="AC49" s="84"/>
      <c r="AD49" s="253"/>
      <c r="AE49" s="253"/>
      <c r="AF49" s="253"/>
      <c r="AG49" s="253"/>
      <c r="AH49" s="253"/>
    </row>
    <row r="50" spans="1:34" ht="15">
      <c r="A50" s="37">
        <v>2020</v>
      </c>
      <c r="B50" s="359"/>
      <c r="C50" s="360"/>
      <c r="D50" s="361"/>
      <c r="E50" s="362"/>
      <c r="F50" s="363"/>
      <c r="H50" s="40"/>
      <c r="I50" s="40"/>
      <c r="J50" s="37">
        <v>2020</v>
      </c>
      <c r="K50" s="326"/>
      <c r="L50" s="305"/>
      <c r="M50" s="306"/>
      <c r="N50" s="383"/>
      <c r="O50" s="154"/>
      <c r="P50" s="29"/>
      <c r="Q50" s="29"/>
      <c r="R50" s="42"/>
      <c r="S50" s="37">
        <v>2020</v>
      </c>
      <c r="T50" s="347"/>
      <c r="U50" s="348"/>
      <c r="V50" s="349"/>
      <c r="W50" s="384"/>
      <c r="X50" s="46"/>
      <c r="Y50" s="46"/>
      <c r="Z50" s="38"/>
      <c r="AA50" s="38"/>
      <c r="AB50" s="38"/>
      <c r="AC50" s="84"/>
      <c r="AD50" s="253"/>
      <c r="AE50" s="253"/>
      <c r="AF50" s="253"/>
      <c r="AG50" s="253"/>
      <c r="AH50" s="253"/>
    </row>
    <row r="51" spans="1:34">
      <c r="A51" s="74" t="s">
        <v>24</v>
      </c>
      <c r="B51" s="80"/>
      <c r="C51" s="58">
        <f>MEDIAN(C10:C37)</f>
        <v>17729.217769058356</v>
      </c>
      <c r="D51" s="59"/>
      <c r="E51" s="351">
        <v>-0.23289868447862469</v>
      </c>
      <c r="F51" s="82" t="s">
        <v>25</v>
      </c>
      <c r="G51" s="76"/>
      <c r="H51" s="76"/>
      <c r="I51" s="40"/>
      <c r="J51" s="74" t="s">
        <v>24</v>
      </c>
      <c r="K51" s="143"/>
      <c r="L51" s="58">
        <f>MEDIAN(L10:L37)</f>
        <v>2079.1583357179898</v>
      </c>
      <c r="M51" s="59"/>
      <c r="N51" s="351">
        <v>-0.17251033000041394</v>
      </c>
      <c r="O51" s="75"/>
      <c r="P51" s="82" t="s">
        <v>25</v>
      </c>
      <c r="Q51" s="76"/>
      <c r="R51" s="40"/>
      <c r="S51" s="74" t="s">
        <v>24</v>
      </c>
      <c r="T51" s="81"/>
      <c r="U51" s="58">
        <f>MEDIAN(U10:U33)</f>
        <v>1143.25</v>
      </c>
      <c r="V51" s="59"/>
      <c r="W51" s="351">
        <v>-0.31430000000000002</v>
      </c>
      <c r="X51" s="82" t="s">
        <v>25</v>
      </c>
      <c r="Y51" s="76"/>
      <c r="Z51" s="76"/>
      <c r="AA51" s="38"/>
      <c r="AB51" s="38"/>
      <c r="AC51" s="38"/>
      <c r="AD51" s="253"/>
      <c r="AE51" s="253"/>
      <c r="AF51" s="253"/>
      <c r="AG51" s="253"/>
      <c r="AH51" s="253"/>
    </row>
    <row r="52" spans="1:34">
      <c r="A52" s="327" t="s">
        <v>18</v>
      </c>
      <c r="B52" s="328"/>
      <c r="C52" s="328"/>
      <c r="D52" s="328"/>
      <c r="E52" s="328"/>
      <c r="F52" s="327"/>
      <c r="G52" s="327"/>
      <c r="H52" s="327"/>
      <c r="J52" s="327" t="s">
        <v>18</v>
      </c>
      <c r="K52" s="327"/>
      <c r="L52" s="327"/>
      <c r="M52" s="327"/>
      <c r="N52" s="327"/>
      <c r="O52" s="327"/>
      <c r="P52" s="327"/>
      <c r="Q52" s="327"/>
      <c r="S52" s="327" t="s">
        <v>18</v>
      </c>
      <c r="T52" s="327"/>
      <c r="U52" s="327"/>
      <c r="V52" s="327"/>
      <c r="W52" s="327"/>
      <c r="X52" s="327"/>
      <c r="Y52" s="327"/>
      <c r="Z52" s="36"/>
      <c r="AA52" s="36"/>
      <c r="AB52" s="36"/>
      <c r="AC52" s="144"/>
      <c r="AD52" s="253"/>
      <c r="AE52" s="253"/>
      <c r="AF52" s="253"/>
      <c r="AG52" s="253"/>
      <c r="AH52" s="253"/>
    </row>
    <row r="53" spans="1:34">
      <c r="A53" s="327"/>
      <c r="B53" s="329" t="s">
        <v>30</v>
      </c>
      <c r="C53" s="328"/>
      <c r="D53" s="328"/>
      <c r="E53" s="328"/>
      <c r="F53" s="327"/>
      <c r="G53" s="327"/>
      <c r="H53" s="327"/>
      <c r="J53" s="327"/>
      <c r="K53" s="329" t="s">
        <v>30</v>
      </c>
      <c r="L53" s="327"/>
      <c r="M53" s="327"/>
      <c r="N53" s="327"/>
      <c r="O53" s="327"/>
      <c r="P53" s="327"/>
      <c r="Q53" s="327"/>
      <c r="S53" s="327"/>
      <c r="T53" s="329" t="s">
        <v>30</v>
      </c>
      <c r="U53" s="327"/>
      <c r="V53" s="327"/>
      <c r="W53" s="327"/>
      <c r="X53" s="327"/>
      <c r="Y53" s="327"/>
      <c r="Z53" s="36"/>
      <c r="AA53" s="36"/>
      <c r="AB53" s="36"/>
      <c r="AC53" s="61"/>
    </row>
    <row r="54" spans="1:34">
      <c r="A54" s="330" t="s">
        <v>19</v>
      </c>
      <c r="B54" s="331"/>
      <c r="C54" s="331"/>
      <c r="D54" s="331"/>
      <c r="E54" s="331"/>
      <c r="F54" s="331"/>
      <c r="G54" s="36"/>
      <c r="H54" s="36"/>
      <c r="I54" s="38"/>
      <c r="J54" s="38"/>
      <c r="S54" s="186"/>
      <c r="T54" s="38"/>
      <c r="U54" s="38"/>
      <c r="V54" s="38"/>
      <c r="W54" s="38"/>
      <c r="X54" s="38"/>
      <c r="Y54" s="38"/>
      <c r="Z54" s="36"/>
      <c r="AA54" s="36"/>
      <c r="AB54" s="36"/>
      <c r="AC54" s="62"/>
    </row>
    <row r="55" spans="1:34" ht="33" customHeight="1">
      <c r="A55" s="140"/>
      <c r="B55" s="205" t="s">
        <v>64</v>
      </c>
      <c r="C55" s="206"/>
      <c r="D55" s="206"/>
      <c r="E55" s="206"/>
      <c r="F55" s="37"/>
      <c r="G55" s="38"/>
      <c r="H55" s="38"/>
      <c r="I55" s="38"/>
      <c r="J55" s="38"/>
      <c r="K55" s="391" t="s">
        <v>63</v>
      </c>
      <c r="L55" s="391"/>
      <c r="M55" s="391"/>
      <c r="N55" s="391"/>
      <c r="O55" s="391"/>
      <c r="P55" s="391"/>
      <c r="Q55" s="391"/>
      <c r="S55" s="38"/>
      <c r="T55" s="392" t="s">
        <v>60</v>
      </c>
      <c r="U55" s="392"/>
      <c r="V55" s="392"/>
      <c r="W55" s="392"/>
      <c r="X55" s="392"/>
      <c r="Z55" s="36"/>
      <c r="AA55" s="36"/>
      <c r="AB55" s="36"/>
      <c r="AC55" s="36"/>
    </row>
    <row r="56" spans="1:34">
      <c r="A56" s="37"/>
      <c r="B56" s="357" t="s">
        <v>62</v>
      </c>
      <c r="C56" s="357"/>
      <c r="D56" s="357"/>
      <c r="E56" s="357"/>
      <c r="F56" s="357"/>
      <c r="G56" s="358"/>
      <c r="H56" s="38"/>
      <c r="I56" s="38"/>
      <c r="J56" s="38"/>
      <c r="K56" s="357" t="s">
        <v>62</v>
      </c>
      <c r="L56" s="357"/>
      <c r="M56" s="357"/>
      <c r="N56" s="357"/>
      <c r="O56" s="357"/>
      <c r="P56" s="358"/>
      <c r="Q56" s="38"/>
      <c r="R56" s="38"/>
      <c r="S56" s="38"/>
      <c r="T56" s="357" t="s">
        <v>62</v>
      </c>
      <c r="U56" s="357"/>
      <c r="V56" s="357"/>
      <c r="W56" s="357"/>
      <c r="X56" s="357"/>
      <c r="Y56" s="358"/>
      <c r="Z56" s="86"/>
      <c r="AA56" s="36"/>
      <c r="AB56" s="36"/>
      <c r="AC56" s="36"/>
    </row>
    <row r="57" spans="1:34">
      <c r="A57" s="160" t="s">
        <v>110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</row>
    <row r="58" spans="1:34">
      <c r="A58" s="160" t="s">
        <v>109</v>
      </c>
      <c r="F58" s="38"/>
      <c r="K58" s="38"/>
    </row>
    <row r="62" spans="1:34">
      <c r="A62" t="s">
        <v>48</v>
      </c>
      <c r="D62" t="s">
        <v>51</v>
      </c>
      <c r="F62" s="155"/>
      <c r="M62" s="155" t="s">
        <v>76</v>
      </c>
      <c r="N62" s="155"/>
      <c r="O62" s="155"/>
      <c r="P62" s="155"/>
      <c r="Q62" s="155"/>
    </row>
    <row r="63" spans="1:34" ht="29" thickBot="1">
      <c r="D63" s="2" t="s">
        <v>49</v>
      </c>
      <c r="E63" s="2" t="s">
        <v>50</v>
      </c>
      <c r="F63" s="2" t="s">
        <v>58</v>
      </c>
      <c r="G63" s="2" t="s">
        <v>53</v>
      </c>
      <c r="H63" t="s">
        <v>52</v>
      </c>
      <c r="M63" s="2" t="s">
        <v>49</v>
      </c>
      <c r="N63" s="2" t="s">
        <v>50</v>
      </c>
      <c r="O63" s="2" t="s">
        <v>58</v>
      </c>
      <c r="P63" s="2" t="s">
        <v>53</v>
      </c>
      <c r="Q63" s="155" t="s">
        <v>52</v>
      </c>
    </row>
    <row r="64" spans="1:34" ht="15">
      <c r="A64" s="210">
        <v>2007</v>
      </c>
      <c r="B64" s="211">
        <v>14166</v>
      </c>
      <c r="C64" s="216">
        <v>16279.971344290767</v>
      </c>
      <c r="D64" s="227">
        <v>147264</v>
      </c>
      <c r="E64" s="228">
        <v>7878</v>
      </c>
      <c r="F64" s="228">
        <f>SUM(D64:E64)</f>
        <v>155142</v>
      </c>
      <c r="G64" s="222">
        <f t="shared" ref="G64:G73" si="56">D64/(D64+E64)</f>
        <v>0.94922071392659624</v>
      </c>
      <c r="H64" s="223">
        <f t="shared" ref="H64:H73" si="57">B64/(D64+E64)</f>
        <v>9.130989673976099E-2</v>
      </c>
      <c r="M64">
        <v>15081</v>
      </c>
      <c r="N64">
        <v>577</v>
      </c>
      <c r="O64">
        <f>M64+N64</f>
        <v>15658</v>
      </c>
      <c r="P64" s="197">
        <f t="shared" ref="P64:P73" si="58">M64/(M64+N64)</f>
        <v>0.96314982756418444</v>
      </c>
      <c r="Q64" s="83">
        <f>O37/O64</f>
        <v>0.19779026695618854</v>
      </c>
    </row>
    <row r="65" spans="1:18" ht="15">
      <c r="A65" s="212">
        <v>2008</v>
      </c>
      <c r="B65" s="213">
        <v>23876</v>
      </c>
      <c r="C65" s="217">
        <v>16486.249855048627</v>
      </c>
      <c r="D65" s="229">
        <v>167603</v>
      </c>
      <c r="E65" s="230">
        <v>11267</v>
      </c>
      <c r="F65" s="230">
        <f t="shared" ref="F65:F75" si="59">SUM(D65:E65)</f>
        <v>178870</v>
      </c>
      <c r="G65" s="197">
        <f t="shared" si="56"/>
        <v>0.93701011908089671</v>
      </c>
      <c r="H65" s="224">
        <f t="shared" si="57"/>
        <v>0.13348241739811037</v>
      </c>
      <c r="M65">
        <v>16048</v>
      </c>
      <c r="N65">
        <v>136</v>
      </c>
      <c r="O65" s="155">
        <f t="shared" ref="O65:O73" si="60">M65+N65</f>
        <v>16184</v>
      </c>
      <c r="P65" s="197">
        <f t="shared" si="58"/>
        <v>0.99159663865546221</v>
      </c>
      <c r="Q65" s="83">
        <f t="shared" ref="Q65:Q73" si="61">O38/O65</f>
        <v>0.18722194760257044</v>
      </c>
    </row>
    <row r="66" spans="1:18" ht="15">
      <c r="A66" s="212">
        <v>2009</v>
      </c>
      <c r="B66" s="213">
        <v>42739</v>
      </c>
      <c r="C66" s="217">
        <v>22621.636944211925</v>
      </c>
      <c r="D66" s="229">
        <v>312460</v>
      </c>
      <c r="E66" s="230">
        <v>10952</v>
      </c>
      <c r="F66" s="230">
        <f t="shared" si="59"/>
        <v>323412</v>
      </c>
      <c r="G66" s="197">
        <f t="shared" si="56"/>
        <v>0.96613607410980418</v>
      </c>
      <c r="H66" s="224">
        <f t="shared" si="57"/>
        <v>0.13215032218965284</v>
      </c>
      <c r="M66">
        <v>39832</v>
      </c>
      <c r="N66">
        <v>315</v>
      </c>
      <c r="O66" s="155">
        <f t="shared" si="60"/>
        <v>40147</v>
      </c>
      <c r="P66" s="197">
        <f t="shared" si="58"/>
        <v>0.99215383465763318</v>
      </c>
      <c r="Q66" s="83">
        <f t="shared" si="61"/>
        <v>0.18529404438687821</v>
      </c>
    </row>
    <row r="67" spans="1:18" ht="15">
      <c r="A67" s="212">
        <v>2010</v>
      </c>
      <c r="B67" s="213">
        <v>44133</v>
      </c>
      <c r="C67" s="217">
        <v>31287.5</v>
      </c>
      <c r="D67" s="229">
        <v>195933</v>
      </c>
      <c r="E67" s="230">
        <v>12363</v>
      </c>
      <c r="F67" s="230">
        <f t="shared" si="59"/>
        <v>208296</v>
      </c>
      <c r="G67" s="197">
        <f t="shared" si="56"/>
        <v>0.94064696393593727</v>
      </c>
      <c r="H67" s="224">
        <f t="shared" si="57"/>
        <v>0.21187636824518954</v>
      </c>
      <c r="M67">
        <v>26161</v>
      </c>
      <c r="N67">
        <v>70</v>
      </c>
      <c r="O67" s="155">
        <f t="shared" si="60"/>
        <v>26231</v>
      </c>
      <c r="P67" s="197">
        <f t="shared" si="58"/>
        <v>0.99733140177652391</v>
      </c>
      <c r="Q67" s="83">
        <f t="shared" si="61"/>
        <v>0.29152529449887538</v>
      </c>
    </row>
    <row r="68" spans="1:18" ht="15">
      <c r="A68" s="212">
        <v>2011</v>
      </c>
      <c r="B68" s="213">
        <v>39439</v>
      </c>
      <c r="C68" s="217">
        <v>37546.75</v>
      </c>
      <c r="D68" s="229">
        <v>171285</v>
      </c>
      <c r="E68" s="230">
        <v>9035</v>
      </c>
      <c r="F68" s="230">
        <f t="shared" si="59"/>
        <v>180320</v>
      </c>
      <c r="G68" s="197">
        <f t="shared" si="56"/>
        <v>0.94989463176574973</v>
      </c>
      <c r="H68" s="224">
        <f t="shared" si="57"/>
        <v>0.2187167258207631</v>
      </c>
      <c r="M68">
        <v>20687</v>
      </c>
      <c r="N68">
        <v>239</v>
      </c>
      <c r="O68" s="155">
        <f t="shared" si="60"/>
        <v>20926</v>
      </c>
      <c r="P68" s="197">
        <f t="shared" si="58"/>
        <v>0.98857880149096822</v>
      </c>
      <c r="Q68" s="83">
        <f t="shared" si="61"/>
        <v>0.23396731339004109</v>
      </c>
    </row>
    <row r="69" spans="1:18" ht="15">
      <c r="A69" s="212">
        <v>2012</v>
      </c>
      <c r="B69" s="213">
        <v>23143</v>
      </c>
      <c r="C69" s="217">
        <v>37363.5</v>
      </c>
      <c r="D69" s="229">
        <v>101640</v>
      </c>
      <c r="E69" s="230">
        <v>7546</v>
      </c>
      <c r="F69" s="230">
        <f t="shared" si="59"/>
        <v>109186</v>
      </c>
      <c r="G69" s="197">
        <f t="shared" si="56"/>
        <v>0.9308885754583921</v>
      </c>
      <c r="H69" s="224">
        <f t="shared" si="57"/>
        <v>0.21195940871540309</v>
      </c>
      <c r="M69">
        <v>16991</v>
      </c>
      <c r="N69">
        <v>176</v>
      </c>
      <c r="O69" s="155">
        <f t="shared" si="60"/>
        <v>17167</v>
      </c>
      <c r="P69" s="197">
        <f t="shared" si="58"/>
        <v>0.98974777188792451</v>
      </c>
      <c r="Q69" s="83">
        <f t="shared" si="61"/>
        <v>0.19129725636395409</v>
      </c>
    </row>
    <row r="70" spans="1:18" ht="15">
      <c r="A70" s="212">
        <v>2013</v>
      </c>
      <c r="B70" s="213">
        <v>25355</v>
      </c>
      <c r="C70" s="218">
        <v>33017.5</v>
      </c>
      <c r="D70" s="229">
        <v>100364</v>
      </c>
      <c r="E70" s="230">
        <v>7790</v>
      </c>
      <c r="F70" s="230">
        <f t="shared" si="59"/>
        <v>108154</v>
      </c>
      <c r="G70" s="197">
        <f t="shared" si="56"/>
        <v>0.92797307542948015</v>
      </c>
      <c r="H70" s="224">
        <f t="shared" si="57"/>
        <v>0.23443423266823232</v>
      </c>
      <c r="M70">
        <v>14835</v>
      </c>
      <c r="N70">
        <v>273</v>
      </c>
      <c r="O70" s="155">
        <f t="shared" si="60"/>
        <v>15108</v>
      </c>
      <c r="P70" s="197">
        <f t="shared" si="58"/>
        <v>0.98193010325655283</v>
      </c>
      <c r="Q70" s="83">
        <f t="shared" si="61"/>
        <v>0.34935133703997884</v>
      </c>
    </row>
    <row r="71" spans="1:18" ht="15">
      <c r="A71" s="212">
        <v>2014</v>
      </c>
      <c r="B71" s="213">
        <v>48108</v>
      </c>
      <c r="C71" s="218">
        <v>34011.25</v>
      </c>
      <c r="D71" s="229">
        <v>156298</v>
      </c>
      <c r="E71" s="230">
        <v>9293</v>
      </c>
      <c r="F71" s="230">
        <f t="shared" si="59"/>
        <v>165591</v>
      </c>
      <c r="G71" s="197">
        <f t="shared" si="56"/>
        <v>0.94387980023068885</v>
      </c>
      <c r="H71" s="224">
        <f t="shared" si="57"/>
        <v>0.29052303567222854</v>
      </c>
      <c r="M71">
        <v>19463</v>
      </c>
      <c r="N71">
        <v>341</v>
      </c>
      <c r="O71" s="155">
        <f t="shared" si="60"/>
        <v>19804</v>
      </c>
      <c r="P71" s="197">
        <f t="shared" si="58"/>
        <v>0.9827812563118562</v>
      </c>
      <c r="Q71" s="83">
        <f t="shared" si="61"/>
        <v>0.34493031710765504</v>
      </c>
    </row>
    <row r="72" spans="1:18" ht="15">
      <c r="A72" s="212">
        <v>2015</v>
      </c>
      <c r="B72" s="213">
        <v>36776</v>
      </c>
      <c r="C72" s="218">
        <v>33345.5</v>
      </c>
      <c r="D72" s="229">
        <v>130459</v>
      </c>
      <c r="E72" s="230">
        <v>5667</v>
      </c>
      <c r="F72" s="230">
        <f t="shared" si="59"/>
        <v>136126</v>
      </c>
      <c r="G72" s="197">
        <f t="shared" si="56"/>
        <v>0.95836945183139155</v>
      </c>
      <c r="H72" s="224">
        <f t="shared" si="57"/>
        <v>0.27016146805165803</v>
      </c>
      <c r="M72">
        <v>13975</v>
      </c>
      <c r="N72">
        <v>377</v>
      </c>
      <c r="O72" s="155">
        <f t="shared" si="60"/>
        <v>14352</v>
      </c>
      <c r="P72" s="197">
        <f t="shared" si="58"/>
        <v>0.97373188405797106</v>
      </c>
      <c r="Q72" s="83">
        <f t="shared" si="61"/>
        <v>0.31772575250836121</v>
      </c>
    </row>
    <row r="73" spans="1:18" ht="16" thickBot="1">
      <c r="A73" s="214">
        <v>2016</v>
      </c>
      <c r="B73" s="215">
        <v>19651</v>
      </c>
      <c r="C73" s="219">
        <v>32472.5</v>
      </c>
      <c r="D73" s="231">
        <v>94510</v>
      </c>
      <c r="E73" s="232">
        <v>7317</v>
      </c>
      <c r="F73" s="232">
        <f t="shared" si="59"/>
        <v>101827</v>
      </c>
      <c r="G73" s="225">
        <f t="shared" si="56"/>
        <v>0.92814283048700241</v>
      </c>
      <c r="H73" s="226">
        <f t="shared" si="57"/>
        <v>0.19298417904877882</v>
      </c>
      <c r="L73" s="296"/>
      <c r="M73" s="296">
        <v>6121</v>
      </c>
      <c r="N73" s="296">
        <v>138</v>
      </c>
      <c r="O73" s="296">
        <f t="shared" si="60"/>
        <v>6259</v>
      </c>
      <c r="P73" s="314">
        <f t="shared" si="58"/>
        <v>0.9779517494807477</v>
      </c>
      <c r="Q73" s="314">
        <f t="shared" si="61"/>
        <v>0.22735261223837674</v>
      </c>
    </row>
    <row r="74" spans="1:18" s="155" customFormat="1" ht="15">
      <c r="A74" s="220" t="s">
        <v>54</v>
      </c>
      <c r="B74" s="213"/>
      <c r="C74" s="221"/>
      <c r="D74" s="233">
        <f>AVERAGE(D69:D73)</f>
        <v>116654.2</v>
      </c>
      <c r="E74" s="233">
        <f t="shared" ref="E74:H74" si="62">AVERAGE(E69:E73)</f>
        <v>7522.6</v>
      </c>
      <c r="F74" s="233">
        <f t="shared" si="59"/>
        <v>124176.8</v>
      </c>
      <c r="G74" s="83">
        <f t="shared" si="62"/>
        <v>0.93785074668739088</v>
      </c>
      <c r="H74" s="83">
        <f t="shared" si="62"/>
        <v>0.24001246483126012</v>
      </c>
      <c r="L74" s="155">
        <v>2017</v>
      </c>
      <c r="M74" s="155">
        <v>5669</v>
      </c>
      <c r="N74" s="316">
        <f>O74-M74</f>
        <v>127.80950825028594</v>
      </c>
      <c r="O74" s="316">
        <f>M74*(1/P73)</f>
        <v>5796.8095082502859</v>
      </c>
      <c r="P74" s="197"/>
    </row>
    <row r="75" spans="1:18" s="155" customFormat="1" ht="15">
      <c r="A75" s="220" t="s">
        <v>55</v>
      </c>
      <c r="B75" s="213"/>
      <c r="C75" s="221"/>
      <c r="D75" s="233">
        <f>AVERAGE(D64:D73)</f>
        <v>157781.6</v>
      </c>
      <c r="E75" s="233">
        <f t="shared" ref="E75:H75" si="63">AVERAGE(E64:E73)</f>
        <v>8910.7999999999993</v>
      </c>
      <c r="F75" s="233">
        <f t="shared" si="59"/>
        <v>166692.4</v>
      </c>
      <c r="G75" s="83">
        <f t="shared" si="63"/>
        <v>0.9432162236255941</v>
      </c>
      <c r="H75" s="83">
        <f t="shared" si="63"/>
        <v>0.19875980545497776</v>
      </c>
      <c r="L75" s="56" t="s">
        <v>54</v>
      </c>
      <c r="M75" s="56"/>
      <c r="N75" s="56"/>
      <c r="O75" s="56"/>
      <c r="P75" s="317">
        <f>AVERAGE(P69:P73)</f>
        <v>0.98122855299901057</v>
      </c>
      <c r="Q75" s="317">
        <f>AVERAGE(Q69:Q73)</f>
        <v>0.28613145505166515</v>
      </c>
    </row>
    <row r="76" spans="1:18" ht="15">
      <c r="A76" s="220"/>
      <c r="B76" s="213"/>
      <c r="C76" s="221"/>
      <c r="D76" s="233"/>
      <c r="E76" s="233"/>
      <c r="F76" s="233"/>
      <c r="G76" s="83"/>
      <c r="H76" s="83"/>
      <c r="P76" s="315"/>
      <c r="Q76" s="315"/>
    </row>
    <row r="77" spans="1:18" s="155" customFormat="1" ht="28">
      <c r="A77" s="220"/>
      <c r="B77" s="213"/>
      <c r="C77" s="221"/>
      <c r="D77" s="233"/>
      <c r="E77" s="233"/>
      <c r="F77" s="233"/>
      <c r="G77" s="83"/>
      <c r="H77" s="83"/>
      <c r="N77" s="324" t="s">
        <v>78</v>
      </c>
      <c r="O77" s="155" t="s">
        <v>77</v>
      </c>
      <c r="P77" s="315" t="s">
        <v>79</v>
      </c>
      <c r="Q77" s="315"/>
    </row>
    <row r="78" spans="1:18" ht="30">
      <c r="A78" s="318" t="s">
        <v>56</v>
      </c>
      <c r="B78" s="319">
        <f>F78*H74</f>
        <v>17781.407252533132</v>
      </c>
      <c r="C78" s="320">
        <v>30572.639895009961</v>
      </c>
      <c r="D78" s="321">
        <v>69481</v>
      </c>
      <c r="E78" s="322"/>
      <c r="F78" s="322">
        <f>D78/G74</f>
        <v>74085.349129822425</v>
      </c>
      <c r="G78" s="323"/>
      <c r="H78" s="323"/>
      <c r="M78" s="234" t="s">
        <v>56</v>
      </c>
      <c r="N78" s="242">
        <f>P78*Q75</f>
        <v>1658.6495392529819</v>
      </c>
      <c r="O78" s="243">
        <f>AVERAGE(K44:K47)</f>
        <v>3618.1623848132454</v>
      </c>
      <c r="P78" s="325">
        <f>O74</f>
        <v>5796.8095082502859</v>
      </c>
      <c r="Q78" s="236"/>
      <c r="R78" s="236"/>
    </row>
    <row r="79" spans="1:18">
      <c r="A79" s="238"/>
      <c r="B79" s="240"/>
      <c r="C79" s="63"/>
      <c r="D79" s="209"/>
      <c r="E79" s="63"/>
      <c r="F79" s="239"/>
      <c r="G79" s="63"/>
      <c r="H79" s="63"/>
      <c r="M79" s="238"/>
      <c r="N79" s="240"/>
      <c r="O79" s="63"/>
      <c r="P79" s="209"/>
      <c r="Q79" s="63"/>
      <c r="R79" s="239"/>
    </row>
    <row r="80" spans="1:18" ht="30">
      <c r="A80" s="235" t="s">
        <v>57</v>
      </c>
      <c r="B80" s="241">
        <f>F80*H75</f>
        <v>14641.425472659326</v>
      </c>
      <c r="C80" s="245">
        <v>29788.785546743369</v>
      </c>
      <c r="D80" s="244">
        <f>D78</f>
        <v>69481</v>
      </c>
      <c r="E80" s="239"/>
      <c r="F80" s="241">
        <f>D80/G75</f>
        <v>73663.915292852515</v>
      </c>
      <c r="G80" s="63"/>
      <c r="H80" s="63"/>
      <c r="M80" s="235"/>
      <c r="N80" s="241"/>
      <c r="O80" s="245"/>
      <c r="P80" s="244"/>
      <c r="Q80" s="239"/>
      <c r="R80" s="241"/>
    </row>
    <row r="81" spans="4:6">
      <c r="F81" s="237"/>
    </row>
    <row r="83" spans="4:6">
      <c r="D83" t="s">
        <v>59</v>
      </c>
    </row>
  </sheetData>
  <mergeCells count="2">
    <mergeCell ref="K55:Q55"/>
    <mergeCell ref="T55:X55"/>
  </mergeCells>
  <pageMargins left="0.7" right="0.7" top="0.75" bottom="0.75" header="0.3" footer="0.3"/>
  <pageSetup scale="94" orientation="portrait"/>
  <rowBreaks count="1" manualBreakCount="1">
    <brk id="45" max="24" man="1"/>
  </rowBreaks>
  <colBreaks count="2" manualBreakCount="2">
    <brk id="9" max="1048575" man="1"/>
    <brk id="18" max="1048575" man="1"/>
  </colBreaks>
  <ignoredErrors>
    <ignoredError sqref="C19:C38 L10:L37 U17:U33 E20:E42 C39:C41 W18:W47 U34:U41 N11:N12 N13:N43 L38:L43 E46" formulaRange="1"/>
  </ignoredError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2" tint="-0.499984740745262"/>
  </sheetPr>
  <dimension ref="A2:Q59"/>
  <sheetViews>
    <sheetView tabSelected="1" topLeftCell="A46" workbookViewId="0">
      <selection activeCell="C59" sqref="C59"/>
    </sheetView>
  </sheetViews>
  <sheetFormatPr baseColWidth="10" defaultColWidth="8.83203125" defaultRowHeight="14" x14ac:dyDescent="0"/>
  <cols>
    <col min="1" max="1" width="6.6640625" customWidth="1"/>
    <col min="2" max="2" width="6.6640625" style="155" customWidth="1"/>
    <col min="3" max="3" width="12.6640625" customWidth="1"/>
    <col min="4" max="5" width="10.6640625" customWidth="1"/>
    <col min="6" max="6" width="12.6640625" customWidth="1"/>
    <col min="7" max="7" width="9.5" bestFit="1" customWidth="1"/>
    <col min="9" max="9" width="13.6640625" customWidth="1"/>
  </cols>
  <sheetData>
    <row r="2" spans="1:9" ht="15" thickBot="1">
      <c r="F2" s="149" t="s">
        <v>34</v>
      </c>
    </row>
    <row r="3" spans="1:9" ht="49" thickBot="1">
      <c r="A3" s="9"/>
      <c r="B3" s="201" t="s">
        <v>43</v>
      </c>
      <c r="C3" s="13" t="s">
        <v>13</v>
      </c>
      <c r="D3" s="14" t="s">
        <v>0</v>
      </c>
      <c r="E3" s="15" t="s">
        <v>1</v>
      </c>
      <c r="F3" s="162" t="s">
        <v>28</v>
      </c>
      <c r="G3" s="33" t="s">
        <v>0</v>
      </c>
      <c r="H3" s="34" t="s">
        <v>14</v>
      </c>
      <c r="I3" s="55"/>
    </row>
    <row r="4" spans="1:9">
      <c r="A4" s="9">
        <v>1975</v>
      </c>
      <c r="B4" s="9"/>
      <c r="C4" s="90"/>
      <c r="D4" s="87"/>
      <c r="E4" s="88"/>
      <c r="F4" s="165"/>
      <c r="G4" s="95"/>
      <c r="H4" s="96"/>
      <c r="I4" s="32"/>
    </row>
    <row r="5" spans="1:9">
      <c r="A5" s="9">
        <v>1976</v>
      </c>
      <c r="B5" s="9"/>
      <c r="C5" s="91"/>
      <c r="D5" s="30"/>
      <c r="E5" s="57"/>
      <c r="F5" s="165"/>
      <c r="G5" s="32"/>
      <c r="H5" s="89"/>
      <c r="I5" s="32"/>
    </row>
    <row r="6" spans="1:9">
      <c r="A6" s="9">
        <v>1977</v>
      </c>
      <c r="B6" s="9"/>
      <c r="C6" s="91"/>
      <c r="D6" s="30"/>
      <c r="E6" s="57"/>
      <c r="F6" s="165"/>
      <c r="G6" s="32"/>
      <c r="H6" s="89"/>
      <c r="I6" s="32"/>
    </row>
    <row r="7" spans="1:9">
      <c r="A7" s="9">
        <v>1978</v>
      </c>
      <c r="B7" s="9"/>
      <c r="C7" s="91"/>
      <c r="D7" s="30"/>
      <c r="E7" s="57"/>
      <c r="F7" s="165"/>
      <c r="G7" s="32"/>
      <c r="H7" s="89"/>
      <c r="I7" s="32"/>
    </row>
    <row r="8" spans="1:9">
      <c r="A8" s="9">
        <v>1979</v>
      </c>
      <c r="B8" s="9"/>
      <c r="C8" s="91"/>
      <c r="D8" s="30"/>
      <c r="E8" s="57"/>
      <c r="F8" s="165"/>
      <c r="G8" s="32"/>
      <c r="H8" s="89"/>
      <c r="I8" s="32"/>
    </row>
    <row r="9" spans="1:9">
      <c r="A9" s="9">
        <v>1980</v>
      </c>
      <c r="B9" s="9"/>
      <c r="C9" s="48"/>
      <c r="D9" s="30"/>
      <c r="E9" s="57"/>
      <c r="F9" s="166">
        <v>96</v>
      </c>
      <c r="G9" s="32"/>
      <c r="H9" s="57">
        <f t="shared" ref="H9:H44" si="0">LN(F9+1)</f>
        <v>4.5747109785033828</v>
      </c>
      <c r="I9" s="32"/>
    </row>
    <row r="10" spans="1:9">
      <c r="A10" s="9">
        <v>1981</v>
      </c>
      <c r="B10" s="9"/>
      <c r="C10" s="48"/>
      <c r="D10" s="30"/>
      <c r="E10" s="57"/>
      <c r="F10" s="166">
        <v>218</v>
      </c>
      <c r="G10" s="32"/>
      <c r="H10" s="57">
        <f t="shared" si="0"/>
        <v>5.389071729816501</v>
      </c>
      <c r="I10" s="32"/>
    </row>
    <row r="11" spans="1:9">
      <c r="A11" s="9">
        <v>1982</v>
      </c>
      <c r="B11" s="9"/>
      <c r="C11" s="48"/>
      <c r="D11" s="30"/>
      <c r="E11" s="57"/>
      <c r="F11" s="166">
        <v>211</v>
      </c>
      <c r="G11" s="32"/>
      <c r="H11" s="57">
        <f t="shared" si="0"/>
        <v>5.3565862746720123</v>
      </c>
      <c r="I11" s="32"/>
    </row>
    <row r="12" spans="1:9">
      <c r="A12" s="9">
        <v>1983</v>
      </c>
      <c r="B12" s="9"/>
      <c r="C12" s="48"/>
      <c r="D12" s="30"/>
      <c r="E12" s="57"/>
      <c r="F12" s="166">
        <v>216</v>
      </c>
      <c r="G12" s="35">
        <f>AVERAGE(F9:F12)</f>
        <v>185.25</v>
      </c>
      <c r="H12" s="57">
        <f t="shared" si="0"/>
        <v>5.3798973535404597</v>
      </c>
      <c r="I12" s="32"/>
    </row>
    <row r="13" spans="1:9">
      <c r="A13" s="9">
        <v>1984</v>
      </c>
      <c r="B13" s="9"/>
      <c r="C13" s="48"/>
      <c r="D13" s="30"/>
      <c r="E13" s="57"/>
      <c r="F13" s="166">
        <v>105</v>
      </c>
      <c r="G13" s="35">
        <f t="shared" ref="G13:G44" si="1">AVERAGE(F10:F13)</f>
        <v>187.5</v>
      </c>
      <c r="H13" s="57">
        <f t="shared" si="0"/>
        <v>4.6634390941120669</v>
      </c>
      <c r="I13" s="32"/>
    </row>
    <row r="14" spans="1:9">
      <c r="A14" s="9">
        <v>1985</v>
      </c>
      <c r="B14" s="9"/>
      <c r="C14" s="92">
        <v>14</v>
      </c>
      <c r="D14" s="30"/>
      <c r="E14" s="57">
        <f t="shared" ref="E14:E27" si="2">LN(C14+1)</f>
        <v>2.7080502011022101</v>
      </c>
      <c r="F14" s="166">
        <v>35</v>
      </c>
      <c r="G14" s="35">
        <f t="shared" si="1"/>
        <v>141.75</v>
      </c>
      <c r="H14" s="57">
        <f t="shared" si="0"/>
        <v>3.5835189384561099</v>
      </c>
      <c r="I14" s="32"/>
    </row>
    <row r="15" spans="1:9">
      <c r="A15" s="9">
        <v>1986</v>
      </c>
      <c r="B15" s="9"/>
      <c r="C15" s="92">
        <v>29</v>
      </c>
      <c r="D15" s="30"/>
      <c r="E15" s="57">
        <f t="shared" si="2"/>
        <v>3.4011973816621555</v>
      </c>
      <c r="F15" s="166">
        <v>20</v>
      </c>
      <c r="G15" s="35">
        <f t="shared" si="1"/>
        <v>94</v>
      </c>
      <c r="H15" s="57">
        <f t="shared" si="0"/>
        <v>3.044522437723423</v>
      </c>
      <c r="I15" s="32"/>
    </row>
    <row r="16" spans="1:9">
      <c r="A16" s="9">
        <v>1987</v>
      </c>
      <c r="B16" s="9"/>
      <c r="C16" s="92">
        <v>16</v>
      </c>
      <c r="D16" s="30"/>
      <c r="E16" s="57">
        <f t="shared" si="2"/>
        <v>2.8332133440562162</v>
      </c>
      <c r="F16" s="166">
        <v>29</v>
      </c>
      <c r="G16" s="35">
        <f t="shared" si="1"/>
        <v>47.25</v>
      </c>
      <c r="H16" s="57">
        <f t="shared" si="0"/>
        <v>3.4011973816621555</v>
      </c>
      <c r="I16" s="32"/>
    </row>
    <row r="17" spans="1:9">
      <c r="A17" s="9">
        <v>1988</v>
      </c>
      <c r="B17" s="9"/>
      <c r="C17" s="92">
        <v>1</v>
      </c>
      <c r="D17" s="30">
        <f t="shared" ref="D17:D30" si="3">AVERAGE(C14:C17)</f>
        <v>15</v>
      </c>
      <c r="E17" s="57">
        <f t="shared" si="2"/>
        <v>0.69314718055994529</v>
      </c>
      <c r="F17" s="166">
        <v>23</v>
      </c>
      <c r="G17" s="35">
        <f t="shared" si="1"/>
        <v>26.75</v>
      </c>
      <c r="H17" s="57">
        <f t="shared" si="0"/>
        <v>3.1780538303479458</v>
      </c>
      <c r="I17" s="32"/>
    </row>
    <row r="18" spans="1:9">
      <c r="A18" s="9">
        <v>1989</v>
      </c>
      <c r="B18" s="9"/>
      <c r="C18" s="92">
        <v>1</v>
      </c>
      <c r="D18" s="30">
        <f t="shared" si="3"/>
        <v>11.75</v>
      </c>
      <c r="E18" s="57">
        <f t="shared" si="2"/>
        <v>0.69314718055994529</v>
      </c>
      <c r="F18" s="166">
        <v>4</v>
      </c>
      <c r="G18" s="35">
        <f t="shared" si="1"/>
        <v>19</v>
      </c>
      <c r="H18" s="57">
        <f t="shared" si="0"/>
        <v>1.6094379124341003</v>
      </c>
      <c r="I18" s="32"/>
    </row>
    <row r="19" spans="1:9">
      <c r="A19" s="9">
        <v>1990</v>
      </c>
      <c r="B19" s="9"/>
      <c r="C19" s="92">
        <v>0</v>
      </c>
      <c r="D19" s="30">
        <f t="shared" si="3"/>
        <v>4.5</v>
      </c>
      <c r="E19" s="57">
        <f t="shared" si="2"/>
        <v>0</v>
      </c>
      <c r="F19" s="166">
        <v>1</v>
      </c>
      <c r="G19" s="35">
        <f t="shared" si="1"/>
        <v>14.25</v>
      </c>
      <c r="H19" s="57">
        <f t="shared" si="0"/>
        <v>0.69314718055994529</v>
      </c>
      <c r="I19" s="32"/>
    </row>
    <row r="20" spans="1:9">
      <c r="A20" s="9">
        <v>1991</v>
      </c>
      <c r="B20" s="9"/>
      <c r="C20" s="92">
        <v>4</v>
      </c>
      <c r="D20" s="30">
        <f t="shared" si="3"/>
        <v>1.5</v>
      </c>
      <c r="E20" s="57">
        <f t="shared" si="2"/>
        <v>1.6094379124341003</v>
      </c>
      <c r="F20" s="166">
        <v>9</v>
      </c>
      <c r="G20" s="35">
        <f t="shared" si="1"/>
        <v>9.25</v>
      </c>
      <c r="H20" s="57">
        <f t="shared" si="0"/>
        <v>2.3025850929940459</v>
      </c>
      <c r="I20" s="32"/>
    </row>
    <row r="21" spans="1:9">
      <c r="A21" s="9">
        <v>1992</v>
      </c>
      <c r="B21" s="9"/>
      <c r="C21" s="92">
        <v>1</v>
      </c>
      <c r="D21" s="30">
        <f t="shared" si="3"/>
        <v>1.5</v>
      </c>
      <c r="E21" s="57">
        <f t="shared" si="2"/>
        <v>0.69314718055994529</v>
      </c>
      <c r="F21" s="166">
        <v>2</v>
      </c>
      <c r="G21" s="35">
        <f t="shared" si="1"/>
        <v>4</v>
      </c>
      <c r="H21" s="57">
        <f t="shared" si="0"/>
        <v>1.0986122886681098</v>
      </c>
      <c r="I21" s="32"/>
    </row>
    <row r="22" spans="1:9">
      <c r="A22" s="9">
        <v>1993</v>
      </c>
      <c r="B22" s="9"/>
      <c r="C22" s="92">
        <v>8</v>
      </c>
      <c r="D22" s="30">
        <f t="shared" si="3"/>
        <v>3.25</v>
      </c>
      <c r="E22" s="57">
        <f t="shared" si="2"/>
        <v>2.1972245773362196</v>
      </c>
      <c r="F22" s="166">
        <v>17</v>
      </c>
      <c r="G22" s="35">
        <f t="shared" si="1"/>
        <v>7.25</v>
      </c>
      <c r="H22" s="57">
        <f t="shared" si="0"/>
        <v>2.8903717578961645</v>
      </c>
      <c r="I22" s="32"/>
    </row>
    <row r="23" spans="1:9">
      <c r="A23" s="9">
        <v>1994</v>
      </c>
      <c r="B23" s="9"/>
      <c r="C23" s="92">
        <v>1</v>
      </c>
      <c r="D23" s="30">
        <f t="shared" si="3"/>
        <v>3.5</v>
      </c>
      <c r="E23" s="57">
        <f t="shared" si="2"/>
        <v>0.69314718055994529</v>
      </c>
      <c r="F23" s="166">
        <v>3</v>
      </c>
      <c r="G23" s="35">
        <f t="shared" si="1"/>
        <v>7.75</v>
      </c>
      <c r="H23" s="57">
        <f t="shared" si="0"/>
        <v>1.3862943611198906</v>
      </c>
      <c r="I23" s="32"/>
    </row>
    <row r="24" spans="1:9">
      <c r="A24" s="9">
        <v>1995</v>
      </c>
      <c r="B24" s="9"/>
      <c r="C24" s="92">
        <v>0</v>
      </c>
      <c r="D24" s="30">
        <f t="shared" si="3"/>
        <v>2.5</v>
      </c>
      <c r="E24" s="57">
        <f t="shared" si="2"/>
        <v>0</v>
      </c>
      <c r="F24" s="166">
        <v>5</v>
      </c>
      <c r="G24" s="35">
        <f t="shared" si="1"/>
        <v>6.75</v>
      </c>
      <c r="H24" s="57">
        <f t="shared" si="0"/>
        <v>1.791759469228055</v>
      </c>
      <c r="I24" s="32"/>
    </row>
    <row r="25" spans="1:9">
      <c r="A25" s="9">
        <v>1996</v>
      </c>
      <c r="B25" s="9"/>
      <c r="C25" s="92">
        <v>1</v>
      </c>
      <c r="D25" s="30">
        <f t="shared" si="3"/>
        <v>2.5</v>
      </c>
      <c r="E25" s="57">
        <f t="shared" si="2"/>
        <v>0.69314718055994529</v>
      </c>
      <c r="F25" s="166">
        <v>3</v>
      </c>
      <c r="G25" s="35">
        <f t="shared" si="1"/>
        <v>7</v>
      </c>
      <c r="H25" s="57">
        <f t="shared" si="0"/>
        <v>1.3862943611198906</v>
      </c>
      <c r="I25" s="32"/>
    </row>
    <row r="26" spans="1:9">
      <c r="A26" s="9">
        <v>1997</v>
      </c>
      <c r="B26" s="9"/>
      <c r="C26" s="92">
        <v>0</v>
      </c>
      <c r="D26" s="30">
        <f t="shared" si="3"/>
        <v>0.5</v>
      </c>
      <c r="E26" s="57">
        <f t="shared" si="2"/>
        <v>0</v>
      </c>
      <c r="F26" s="166">
        <v>17</v>
      </c>
      <c r="G26" s="35">
        <f t="shared" si="1"/>
        <v>7</v>
      </c>
      <c r="H26" s="57">
        <f t="shared" si="0"/>
        <v>2.8903717578961645</v>
      </c>
      <c r="I26" s="32"/>
    </row>
    <row r="27" spans="1:9">
      <c r="A27" s="9">
        <v>1998</v>
      </c>
      <c r="B27" s="9"/>
      <c r="C27" s="92">
        <v>1</v>
      </c>
      <c r="D27" s="30">
        <f t="shared" si="3"/>
        <v>0.5</v>
      </c>
      <c r="E27" s="57">
        <f t="shared" si="2"/>
        <v>0.69314718055994529</v>
      </c>
      <c r="F27" s="166">
        <v>3</v>
      </c>
      <c r="G27" s="35">
        <f t="shared" si="1"/>
        <v>7</v>
      </c>
      <c r="H27" s="57">
        <f t="shared" si="0"/>
        <v>1.3862943611198906</v>
      </c>
      <c r="I27" s="32"/>
    </row>
    <row r="28" spans="1:9">
      <c r="A28" s="9">
        <v>1999</v>
      </c>
      <c r="B28" s="9"/>
      <c r="C28" s="92">
        <v>7</v>
      </c>
      <c r="D28" s="30">
        <f t="shared" si="3"/>
        <v>2.25</v>
      </c>
      <c r="E28" s="57">
        <f>LN(C28+1)</f>
        <v>2.0794415416798357</v>
      </c>
      <c r="F28" s="166">
        <v>18</v>
      </c>
      <c r="G28" s="35">
        <f t="shared" si="1"/>
        <v>10.25</v>
      </c>
      <c r="H28" s="57">
        <f t="shared" si="0"/>
        <v>2.9444389791664403</v>
      </c>
      <c r="I28" s="32"/>
    </row>
    <row r="29" spans="1:9">
      <c r="A29" s="9">
        <v>2000</v>
      </c>
      <c r="B29" s="9"/>
      <c r="C29" s="92">
        <v>243</v>
      </c>
      <c r="D29" s="30">
        <f t="shared" si="3"/>
        <v>62.75</v>
      </c>
      <c r="E29" s="57">
        <f t="shared" ref="E29:E39" si="4">LN(C29+1)</f>
        <v>5.4971682252932021</v>
      </c>
      <c r="F29" s="166">
        <v>337</v>
      </c>
      <c r="G29" s="35">
        <f t="shared" si="1"/>
        <v>93.75</v>
      </c>
      <c r="H29" s="57">
        <f t="shared" si="0"/>
        <v>5.8230458954830189</v>
      </c>
      <c r="I29" s="32"/>
    </row>
    <row r="30" spans="1:9">
      <c r="A30" s="9">
        <v>2001</v>
      </c>
      <c r="B30" s="9"/>
      <c r="C30" s="133">
        <v>23</v>
      </c>
      <c r="D30" s="134">
        <f t="shared" si="3"/>
        <v>68.5</v>
      </c>
      <c r="E30" s="135">
        <f t="shared" si="4"/>
        <v>3.1780538303479458</v>
      </c>
      <c r="F30" s="167">
        <v>45</v>
      </c>
      <c r="G30" s="136">
        <f t="shared" si="1"/>
        <v>100.75</v>
      </c>
      <c r="H30" s="135">
        <f t="shared" si="0"/>
        <v>3.8286413964890951</v>
      </c>
      <c r="I30" s="32"/>
    </row>
    <row r="31" spans="1:9">
      <c r="A31" s="9">
        <v>2002</v>
      </c>
      <c r="B31" s="9"/>
      <c r="C31" s="92">
        <v>15</v>
      </c>
      <c r="D31" s="12">
        <f t="shared" ref="D31:D39" si="5">AVERAGE(C28:C31)</f>
        <v>72</v>
      </c>
      <c r="E31" s="57">
        <f t="shared" si="4"/>
        <v>2.7725887222397811</v>
      </c>
      <c r="F31" s="166">
        <v>73</v>
      </c>
      <c r="G31" s="35">
        <f t="shared" si="1"/>
        <v>118.25</v>
      </c>
      <c r="H31" s="57">
        <f t="shared" si="0"/>
        <v>4.3040650932041702</v>
      </c>
      <c r="I31" s="32"/>
    </row>
    <row r="32" spans="1:9">
      <c r="A32" s="9">
        <v>2003</v>
      </c>
      <c r="B32" s="9"/>
      <c r="C32" s="92">
        <v>2</v>
      </c>
      <c r="D32" s="12">
        <f t="shared" si="5"/>
        <v>70.75</v>
      </c>
      <c r="E32" s="57">
        <f t="shared" si="4"/>
        <v>1.0986122886681098</v>
      </c>
      <c r="F32" s="166">
        <v>26</v>
      </c>
      <c r="G32" s="35">
        <f t="shared" si="1"/>
        <v>120.25</v>
      </c>
      <c r="H32" s="57">
        <f t="shared" si="0"/>
        <v>3.2958368660043291</v>
      </c>
      <c r="I32" s="32"/>
    </row>
    <row r="33" spans="1:9">
      <c r="A33" s="9">
        <v>2004</v>
      </c>
      <c r="B33" s="9"/>
      <c r="C33" s="92">
        <v>24</v>
      </c>
      <c r="D33" s="12">
        <f t="shared" si="5"/>
        <v>16</v>
      </c>
      <c r="E33" s="57">
        <f t="shared" si="4"/>
        <v>3.2188758248682006</v>
      </c>
      <c r="F33" s="166">
        <v>113</v>
      </c>
      <c r="G33" s="35">
        <f t="shared" si="1"/>
        <v>64.25</v>
      </c>
      <c r="H33" s="57">
        <f t="shared" si="0"/>
        <v>4.7361984483944957</v>
      </c>
      <c r="I33" s="32"/>
    </row>
    <row r="34" spans="1:9">
      <c r="A34" s="9">
        <v>2005</v>
      </c>
      <c r="B34" s="9"/>
      <c r="C34" s="92">
        <v>6</v>
      </c>
      <c r="D34" s="12">
        <f t="shared" si="5"/>
        <v>11.75</v>
      </c>
      <c r="E34" s="57">
        <f t="shared" si="4"/>
        <v>1.9459101490553132</v>
      </c>
      <c r="F34" s="166">
        <v>19</v>
      </c>
      <c r="G34" s="35">
        <f t="shared" si="1"/>
        <v>57.75</v>
      </c>
      <c r="H34" s="57">
        <f t="shared" si="0"/>
        <v>2.9957322735539909</v>
      </c>
      <c r="I34" s="32"/>
    </row>
    <row r="35" spans="1:9">
      <c r="A35" s="9">
        <v>2006</v>
      </c>
      <c r="B35" s="9"/>
      <c r="C35" s="92">
        <v>3</v>
      </c>
      <c r="D35" s="12">
        <f t="shared" si="5"/>
        <v>8.75</v>
      </c>
      <c r="E35" s="57">
        <f t="shared" si="4"/>
        <v>1.3862943611198906</v>
      </c>
      <c r="F35" s="166">
        <v>16</v>
      </c>
      <c r="G35" s="35">
        <f t="shared" si="1"/>
        <v>43.5</v>
      </c>
      <c r="H35" s="57">
        <f t="shared" si="0"/>
        <v>2.8332133440562162</v>
      </c>
      <c r="I35" s="32"/>
    </row>
    <row r="36" spans="1:9">
      <c r="A36" s="9">
        <v>2007</v>
      </c>
      <c r="B36" s="9"/>
      <c r="C36" s="92">
        <v>4</v>
      </c>
      <c r="D36" s="12">
        <f t="shared" si="5"/>
        <v>9.25</v>
      </c>
      <c r="E36" s="57">
        <f t="shared" si="4"/>
        <v>1.6094379124341003</v>
      </c>
      <c r="F36" s="166">
        <v>55</v>
      </c>
      <c r="G36" s="35">
        <f t="shared" si="1"/>
        <v>50.75</v>
      </c>
      <c r="H36" s="57">
        <f t="shared" si="0"/>
        <v>4.0253516907351496</v>
      </c>
      <c r="I36" s="32"/>
    </row>
    <row r="37" spans="1:9">
      <c r="A37" s="9">
        <v>2008</v>
      </c>
      <c r="B37" s="85">
        <v>646</v>
      </c>
      <c r="C37" s="93">
        <v>598</v>
      </c>
      <c r="D37" s="12">
        <f>AVERAGE(C34:C37)</f>
        <v>152.75</v>
      </c>
      <c r="E37" s="57">
        <f t="shared" si="4"/>
        <v>6.3952615981154493</v>
      </c>
      <c r="F37" s="168">
        <v>907</v>
      </c>
      <c r="G37" s="35">
        <f t="shared" si="1"/>
        <v>249.25</v>
      </c>
      <c r="H37" s="57">
        <f t="shared" si="0"/>
        <v>6.8112443786012937</v>
      </c>
      <c r="I37" s="32"/>
    </row>
    <row r="38" spans="1:9">
      <c r="A38" s="9">
        <v>2009</v>
      </c>
      <c r="B38" s="85">
        <v>832</v>
      </c>
      <c r="C38" s="93">
        <v>817</v>
      </c>
      <c r="D38" s="202">
        <f t="shared" si="5"/>
        <v>355.5</v>
      </c>
      <c r="E38" s="203">
        <f t="shared" si="4"/>
        <v>6.7068623366027467</v>
      </c>
      <c r="F38" s="168">
        <v>1406</v>
      </c>
      <c r="G38" s="137">
        <f t="shared" si="1"/>
        <v>596</v>
      </c>
      <c r="H38" s="72">
        <f t="shared" si="0"/>
        <v>7.2492150571143892</v>
      </c>
      <c r="I38" s="32"/>
    </row>
    <row r="39" spans="1:9">
      <c r="A39" s="9">
        <v>2010</v>
      </c>
      <c r="B39" s="85">
        <v>1355</v>
      </c>
      <c r="C39" s="93">
        <v>1322</v>
      </c>
      <c r="D39" s="202">
        <f t="shared" si="5"/>
        <v>685.25</v>
      </c>
      <c r="E39" s="204">
        <f t="shared" si="4"/>
        <v>7.187657164114956</v>
      </c>
      <c r="F39" s="169">
        <v>2406</v>
      </c>
      <c r="G39" s="137">
        <f t="shared" si="1"/>
        <v>1193.5</v>
      </c>
      <c r="H39" s="72">
        <f t="shared" si="0"/>
        <v>7.786136437783072</v>
      </c>
      <c r="I39" s="32"/>
    </row>
    <row r="40" spans="1:9">
      <c r="A40" s="9">
        <v>2011</v>
      </c>
      <c r="B40" s="85">
        <v>1117</v>
      </c>
      <c r="C40" s="199">
        <v>1099</v>
      </c>
      <c r="D40" s="202">
        <f t="shared" ref="D40" si="6">AVERAGE(C37:C40)</f>
        <v>959</v>
      </c>
      <c r="E40" s="204">
        <f t="shared" ref="E40" si="7">LN(C40+1)</f>
        <v>7.0030654587864616</v>
      </c>
      <c r="F40" s="169">
        <v>1502</v>
      </c>
      <c r="G40" s="137">
        <f t="shared" si="1"/>
        <v>1555.25</v>
      </c>
      <c r="H40" s="72">
        <f t="shared" si="0"/>
        <v>7.3152183897529746</v>
      </c>
      <c r="I40" s="46"/>
    </row>
    <row r="41" spans="1:9">
      <c r="A41" s="9">
        <v>2012</v>
      </c>
      <c r="B41" s="85">
        <v>257</v>
      </c>
      <c r="C41" s="199">
        <v>242</v>
      </c>
      <c r="D41" s="202">
        <f t="shared" ref="D41:D49" si="8">AVERAGE(C38:C41)</f>
        <v>870</v>
      </c>
      <c r="E41" s="204">
        <f t="shared" ref="E41:E49" si="9">LN(C41+1)</f>
        <v>5.4930614433405482</v>
      </c>
      <c r="F41" s="169">
        <v>446</v>
      </c>
      <c r="G41" s="137">
        <f t="shared" si="1"/>
        <v>1440</v>
      </c>
      <c r="H41" s="72">
        <f t="shared" si="0"/>
        <v>6.1025585946135692</v>
      </c>
      <c r="I41" s="46"/>
    </row>
    <row r="42" spans="1:9">
      <c r="A42" s="9">
        <v>2013</v>
      </c>
      <c r="B42" s="85">
        <v>272</v>
      </c>
      <c r="C42" s="200">
        <f>255</f>
        <v>255</v>
      </c>
      <c r="D42" s="202">
        <f t="shared" si="8"/>
        <v>729.5</v>
      </c>
      <c r="E42" s="204">
        <f t="shared" si="9"/>
        <v>5.5451774444795623</v>
      </c>
      <c r="F42" s="168">
        <v>757</v>
      </c>
      <c r="G42" s="137">
        <f t="shared" si="1"/>
        <v>1277.75</v>
      </c>
      <c r="H42" s="72">
        <f t="shared" si="0"/>
        <v>6.6306833856423717</v>
      </c>
      <c r="I42" s="46"/>
    </row>
    <row r="43" spans="1:9">
      <c r="A43" s="9">
        <v>2014</v>
      </c>
      <c r="B43" s="85">
        <v>1579</v>
      </c>
      <c r="C43" s="94">
        <v>1513</v>
      </c>
      <c r="D43" s="202">
        <f t="shared" si="8"/>
        <v>777.25</v>
      </c>
      <c r="E43" s="204">
        <f t="shared" si="9"/>
        <v>7.3225104339973939</v>
      </c>
      <c r="F43" s="168">
        <v>2786</v>
      </c>
      <c r="G43" s="137">
        <f t="shared" si="1"/>
        <v>1372.75</v>
      </c>
      <c r="H43" s="72">
        <f t="shared" si="0"/>
        <v>7.9327210274819482</v>
      </c>
      <c r="I43" s="46"/>
    </row>
    <row r="44" spans="1:9">
      <c r="A44" s="9">
        <v>2015</v>
      </c>
      <c r="B44" s="9"/>
      <c r="C44" s="94">
        <v>56</v>
      </c>
      <c r="D44" s="202">
        <f t="shared" si="8"/>
        <v>516.5</v>
      </c>
      <c r="E44" s="204">
        <f t="shared" si="9"/>
        <v>4.0430512678345503</v>
      </c>
      <c r="F44" s="168">
        <v>440</v>
      </c>
      <c r="G44" s="137">
        <f t="shared" si="1"/>
        <v>1107.25</v>
      </c>
      <c r="H44" s="72">
        <f t="shared" si="0"/>
        <v>6.089044875446846</v>
      </c>
      <c r="I44" s="46" t="s">
        <v>39</v>
      </c>
    </row>
    <row r="45" spans="1:9" s="155" customFormat="1">
      <c r="A45" s="9">
        <v>2016</v>
      </c>
      <c r="B45" s="9"/>
      <c r="C45" s="32">
        <v>567</v>
      </c>
      <c r="D45" s="202">
        <f t="shared" si="8"/>
        <v>597.75</v>
      </c>
      <c r="E45" s="204">
        <f t="shared" si="9"/>
        <v>6.3421214187211516</v>
      </c>
      <c r="F45" s="168"/>
      <c r="G45" s="32"/>
      <c r="H45" s="47"/>
      <c r="I45" s="46"/>
    </row>
    <row r="46" spans="1:9" s="155" customFormat="1">
      <c r="A46" s="9">
        <v>2017</v>
      </c>
      <c r="B46" s="9"/>
      <c r="C46" s="32"/>
      <c r="D46" s="202">
        <f t="shared" si="8"/>
        <v>712</v>
      </c>
      <c r="E46" s="204">
        <f t="shared" si="9"/>
        <v>0</v>
      </c>
      <c r="F46" s="168"/>
      <c r="G46" s="32"/>
      <c r="H46" s="47"/>
      <c r="I46" s="46"/>
    </row>
    <row r="47" spans="1:9" s="155" customFormat="1">
      <c r="A47" s="9">
        <v>2018</v>
      </c>
      <c r="B47" s="9"/>
      <c r="C47" s="32"/>
      <c r="D47" s="202">
        <f t="shared" si="8"/>
        <v>311.5</v>
      </c>
      <c r="E47" s="204">
        <f t="shared" si="9"/>
        <v>0</v>
      </c>
      <c r="F47" s="168"/>
      <c r="G47" s="32"/>
      <c r="H47" s="47"/>
      <c r="I47" s="46"/>
    </row>
    <row r="48" spans="1:9" s="155" customFormat="1">
      <c r="A48" s="9">
        <v>2019</v>
      </c>
      <c r="B48" s="9"/>
      <c r="C48" s="32"/>
      <c r="D48" s="202">
        <f t="shared" si="8"/>
        <v>567</v>
      </c>
      <c r="E48" s="204">
        <f t="shared" si="9"/>
        <v>0</v>
      </c>
      <c r="F48" s="168"/>
      <c r="G48" s="32"/>
      <c r="H48" s="47"/>
      <c r="I48" s="46"/>
    </row>
    <row r="49" spans="1:17" s="155" customFormat="1">
      <c r="A49" s="9">
        <v>2020</v>
      </c>
      <c r="B49" s="9"/>
      <c r="C49" s="32"/>
      <c r="D49" s="202" t="e">
        <f t="shared" si="8"/>
        <v>#DIV/0!</v>
      </c>
      <c r="E49" s="204">
        <f t="shared" si="9"/>
        <v>0</v>
      </c>
      <c r="F49" s="168"/>
      <c r="G49" s="32"/>
      <c r="H49" s="47"/>
      <c r="I49" s="46"/>
    </row>
    <row r="50" spans="1:17" s="155" customFormat="1">
      <c r="A50" s="9"/>
      <c r="B50" s="9"/>
      <c r="C50" s="32"/>
      <c r="D50" s="32"/>
      <c r="E50" s="32"/>
      <c r="F50" s="168"/>
      <c r="G50" s="32"/>
      <c r="H50" s="47"/>
      <c r="I50" s="46"/>
    </row>
    <row r="51" spans="1:17">
      <c r="C51" s="32"/>
      <c r="D51" s="32"/>
      <c r="E51" s="32"/>
      <c r="F51" s="32"/>
      <c r="G51" s="32"/>
      <c r="H51" s="32"/>
      <c r="I51" s="32"/>
    </row>
    <row r="52" spans="1:17">
      <c r="A52" s="36" t="s">
        <v>16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</row>
    <row r="53" spans="1:17">
      <c r="A53" s="198" t="s">
        <v>42</v>
      </c>
      <c r="B53" s="198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</row>
    <row r="54" spans="1:17">
      <c r="A54" s="56" t="s">
        <v>15</v>
      </c>
      <c r="B54" s="56"/>
    </row>
    <row r="55" spans="1:17" s="155" customFormat="1">
      <c r="A55" s="56" t="s">
        <v>44</v>
      </c>
      <c r="B55" s="56"/>
    </row>
    <row r="56" spans="1:17">
      <c r="A56" s="163" t="s">
        <v>38</v>
      </c>
      <c r="B56" s="163"/>
      <c r="C56" s="164"/>
      <c r="D56" s="164"/>
      <c r="E56" s="164"/>
      <c r="F56" s="164"/>
      <c r="G56" s="164"/>
      <c r="H56" s="164"/>
    </row>
    <row r="57" spans="1:17">
      <c r="A57" s="132" t="s">
        <v>31</v>
      </c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</row>
    <row r="59" spans="1:17">
      <c r="A59" s="73" t="s">
        <v>32</v>
      </c>
      <c r="B59" s="73"/>
    </row>
  </sheetData>
  <pageMargins left="0.7" right="0.7" top="0.75" bottom="0.75" header="0.3" footer="0.3"/>
  <ignoredErrors>
    <ignoredError sqref="G12 G13:G39 D31:D37 D38:D39" formulaRange="1"/>
    <ignoredError sqref="D49" evalError="1"/>
  </ignoredError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workbookViewId="0">
      <selection activeCell="H13" sqref="H13"/>
    </sheetView>
  </sheetViews>
  <sheetFormatPr baseColWidth="10" defaultColWidth="8.83203125" defaultRowHeight="14" x14ac:dyDescent="0"/>
  <cols>
    <col min="1" max="1" width="15.6640625" style="365" customWidth="1"/>
    <col min="2" max="7" width="12.6640625" style="365" customWidth="1"/>
    <col min="8" max="16384" width="8.83203125" style="365"/>
  </cols>
  <sheetData>
    <row r="2" spans="1:11">
      <c r="B2" s="365" t="s">
        <v>92</v>
      </c>
    </row>
    <row r="3" spans="1:11" ht="28">
      <c r="B3" s="366" t="s">
        <v>81</v>
      </c>
      <c r="C3" s="366" t="s">
        <v>82</v>
      </c>
      <c r="D3" s="366" t="s">
        <v>83</v>
      </c>
      <c r="E3" s="366" t="s">
        <v>84</v>
      </c>
      <c r="F3" s="366" t="s">
        <v>85</v>
      </c>
      <c r="G3" s="366" t="s">
        <v>86</v>
      </c>
      <c r="H3" s="364"/>
      <c r="J3" s="365" t="s">
        <v>106</v>
      </c>
    </row>
    <row r="4" spans="1:11">
      <c r="A4" s="365" t="s">
        <v>93</v>
      </c>
      <c r="B4" s="367" t="s">
        <v>94</v>
      </c>
      <c r="C4" s="367" t="s">
        <v>94</v>
      </c>
      <c r="D4" s="367" t="s">
        <v>97</v>
      </c>
      <c r="E4" s="367" t="s">
        <v>94</v>
      </c>
      <c r="F4" s="367" t="s">
        <v>95</v>
      </c>
      <c r="G4" s="367" t="s">
        <v>96</v>
      </c>
      <c r="H4" s="364"/>
    </row>
    <row r="5" spans="1:11">
      <c r="A5" s="365" t="s">
        <v>87</v>
      </c>
      <c r="B5" s="365" t="s">
        <v>88</v>
      </c>
      <c r="C5" s="365" t="s">
        <v>89</v>
      </c>
      <c r="D5" s="365" t="s">
        <v>89</v>
      </c>
      <c r="E5" s="365" t="s">
        <v>90</v>
      </c>
      <c r="F5" s="365" t="s">
        <v>91</v>
      </c>
      <c r="G5" s="365" t="s">
        <v>98</v>
      </c>
    </row>
    <row r="7" spans="1:11">
      <c r="A7" s="365" t="s">
        <v>102</v>
      </c>
      <c r="J7" s="365" t="s">
        <v>107</v>
      </c>
      <c r="K7" s="365" t="s">
        <v>108</v>
      </c>
    </row>
    <row r="8" spans="1:11">
      <c r="A8" s="372" t="s">
        <v>99</v>
      </c>
      <c r="B8" s="373">
        <v>517</v>
      </c>
      <c r="C8" s="378">
        <v>9514.1736111111131</v>
      </c>
      <c r="D8" s="373">
        <v>2374.75</v>
      </c>
      <c r="E8" s="373">
        <v>17729.217769058356</v>
      </c>
      <c r="F8" s="373">
        <v>2079.1583357179898</v>
      </c>
      <c r="G8" s="373">
        <v>1143.25</v>
      </c>
      <c r="J8" s="365">
        <v>0.5</v>
      </c>
      <c r="K8" s="365">
        <v>1</v>
      </c>
    </row>
    <row r="9" spans="1:11">
      <c r="A9" s="374" t="s">
        <v>100</v>
      </c>
      <c r="B9" s="375">
        <v>400</v>
      </c>
      <c r="C9" s="376">
        <v>7575</v>
      </c>
      <c r="D9" s="375">
        <v>1125</v>
      </c>
      <c r="E9" s="375">
        <v>10325</v>
      </c>
      <c r="F9" s="375">
        <v>1100</v>
      </c>
      <c r="G9" s="374">
        <v>975</v>
      </c>
      <c r="J9" s="365">
        <v>0.5</v>
      </c>
      <c r="K9" s="365">
        <v>0.9</v>
      </c>
    </row>
    <row r="10" spans="1:11">
      <c r="A10" s="374" t="s">
        <v>101</v>
      </c>
      <c r="B10" s="375">
        <v>350</v>
      </c>
      <c r="C10" s="375">
        <v>4850</v>
      </c>
      <c r="D10" s="375">
        <v>450</v>
      </c>
      <c r="E10" s="375">
        <v>8075</v>
      </c>
      <c r="F10" s="375">
        <v>975</v>
      </c>
      <c r="G10" s="374">
        <v>775</v>
      </c>
      <c r="J10" s="365">
        <v>0</v>
      </c>
      <c r="K10" s="365">
        <v>0.9</v>
      </c>
    </row>
    <row r="11" spans="1:11">
      <c r="A11" s="368" t="s">
        <v>103</v>
      </c>
      <c r="B11" s="369">
        <v>12028.5</v>
      </c>
      <c r="C11" s="369">
        <v>18270</v>
      </c>
      <c r="D11" s="369">
        <v>3488.3830994498103</v>
      </c>
      <c r="E11" s="369">
        <v>29289.351813133282</v>
      </c>
      <c r="F11" s="369">
        <v>3618.1623848132454</v>
      </c>
      <c r="G11" s="370">
        <v>3050.0040880609181</v>
      </c>
    </row>
    <row r="12" spans="1:11">
      <c r="A12" s="368" t="s">
        <v>105</v>
      </c>
      <c r="B12" s="380">
        <v>1</v>
      </c>
      <c r="C12" s="380">
        <v>0.84870000000000001</v>
      </c>
      <c r="D12" s="380">
        <v>0.84809999999999997</v>
      </c>
      <c r="E12" s="380">
        <v>0.89649999999999996</v>
      </c>
      <c r="F12" s="380">
        <v>0.99719999999999998</v>
      </c>
      <c r="G12" s="381">
        <v>0.98650000000000004</v>
      </c>
      <c r="J12" s="365">
        <v>0.2</v>
      </c>
      <c r="K12" s="365">
        <v>1</v>
      </c>
    </row>
    <row r="13" spans="1:11">
      <c r="J13" s="365">
        <v>0.2</v>
      </c>
      <c r="K13" s="365">
        <v>0</v>
      </c>
    </row>
    <row r="14" spans="1:11">
      <c r="A14" s="372" t="s">
        <v>104</v>
      </c>
      <c r="B14" s="377">
        <v>-0.1125</v>
      </c>
      <c r="C14" s="377">
        <v>-0.36570000000000003</v>
      </c>
      <c r="D14" s="377">
        <v>-0.39045078210210044</v>
      </c>
      <c r="E14" s="377">
        <v>-0.23289868447862469</v>
      </c>
      <c r="F14" s="377">
        <v>-0.17251033000041394</v>
      </c>
      <c r="G14" s="377">
        <v>-0.31430000000000002</v>
      </c>
    </row>
    <row r="15" spans="1:11">
      <c r="A15" s="368" t="s">
        <v>103</v>
      </c>
      <c r="B15" s="371">
        <v>-0.23070243134690233</v>
      </c>
      <c r="C15" s="371">
        <v>-0.31535442046753559</v>
      </c>
      <c r="D15" s="371">
        <v>-0.13076705770322566</v>
      </c>
      <c r="E15" s="371">
        <v>-0.1555498165301783</v>
      </c>
      <c r="F15" s="371">
        <v>-0.38824080968847385</v>
      </c>
      <c r="G15" s="371">
        <v>-0.35085182964741851</v>
      </c>
      <c r="J15" s="365">
        <v>0.1</v>
      </c>
      <c r="K15" s="365">
        <v>1</v>
      </c>
    </row>
    <row r="16" spans="1:11">
      <c r="A16" s="368" t="s">
        <v>105</v>
      </c>
      <c r="B16" s="368">
        <v>0.98280000000000001</v>
      </c>
      <c r="C16" s="368">
        <v>0.82689999999999997</v>
      </c>
      <c r="D16" s="368">
        <v>0.67310000000000003</v>
      </c>
      <c r="E16" s="368">
        <v>0.58330000000000004</v>
      </c>
      <c r="F16" s="379">
        <v>1</v>
      </c>
      <c r="G16" s="368">
        <v>0.96879999999999999</v>
      </c>
      <c r="J16" s="365">
        <v>0.1</v>
      </c>
      <c r="K16" s="365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10</vt:i4>
      </vt:variant>
    </vt:vector>
  </HeadingPairs>
  <TitlesOfParts>
    <vt:vector size="14" baseType="lpstr">
      <vt:lpstr>Chinook ESUs Data</vt:lpstr>
      <vt:lpstr>Steelhead DPSs Data</vt:lpstr>
      <vt:lpstr>SR Sockeye Data</vt:lpstr>
      <vt:lpstr>Data</vt:lpstr>
      <vt:lpstr>AMIP</vt:lpstr>
      <vt:lpstr>Trends - Chin</vt:lpstr>
      <vt:lpstr>Trends - Sthd</vt:lpstr>
      <vt:lpstr>SR fall Chinook</vt:lpstr>
      <vt:lpstr>SR spr-sum Chinook</vt:lpstr>
      <vt:lpstr>UCR spr Chinook</vt:lpstr>
      <vt:lpstr>SR sthd</vt:lpstr>
      <vt:lpstr>UCR sthd</vt:lpstr>
      <vt:lpstr>MCR Yakima sthd</vt:lpstr>
      <vt:lpstr>SR Sockeye graph</vt:lpstr>
    </vt:vector>
  </TitlesOfParts>
  <Company>National Marine Fisheries Service - Northwest Region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Ritchie J Graves</dc:creator>
  <cp:lastModifiedBy>Scott Levy</cp:lastModifiedBy>
  <cp:lastPrinted>2018-02-20T21:03:26Z</cp:lastPrinted>
  <dcterms:created xsi:type="dcterms:W3CDTF">2011-03-15T16:43:17Z</dcterms:created>
  <dcterms:modified xsi:type="dcterms:W3CDTF">2018-07-12T21:13:54Z</dcterms:modified>
</cp:coreProperties>
</file>